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thea.robertson\Documents\"/>
    </mc:Choice>
  </mc:AlternateContent>
  <bookViews>
    <workbookView xWindow="0" yWindow="0" windowWidth="20160" windowHeight="9036" activeTab="2"/>
  </bookViews>
  <sheets>
    <sheet name="Instructions" sheetId="4" r:id="rId1"/>
    <sheet name="Summary Budget" sheetId="2" r:id="rId2"/>
    <sheet name="Workplan" sheetId="3" r:id="rId3"/>
    <sheet name="Detailed Budget" sheetId="1" r:id="rId4"/>
  </sheets>
  <externalReferences>
    <externalReference r:id="rId5"/>
  </externalReferences>
  <definedNames>
    <definedName name="AgreementNumber">[1]Menu!$B$8</definedName>
    <definedName name="CCM">[1]Menu!$B$7</definedName>
    <definedName name="Country">[1]Menu!$B$6</definedName>
    <definedName name="Currency">[1]Menu!$B$10</definedName>
    <definedName name="_xlnm.Print_Area" localSheetId="3">'Detailed Budget'!$D$1:$P$51</definedName>
    <definedName name="Recipient">[1]Menu!$B$9</definedName>
    <definedName name="Region">[1]Menu!$B$5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1" l="1"/>
  <c r="G29" i="1"/>
  <c r="I47" i="1"/>
  <c r="I46" i="1"/>
  <c r="I45" i="1"/>
  <c r="G6" i="1"/>
  <c r="G7" i="1"/>
  <c r="N24" i="1" l="1"/>
  <c r="F14" i="2"/>
  <c r="I15" i="2" s="1"/>
  <c r="F15" i="2" l="1"/>
  <c r="G14" i="2"/>
  <c r="G15" i="2"/>
  <c r="H14" i="2"/>
  <c r="H15" i="2"/>
  <c r="I14" i="2"/>
  <c r="M18" i="1"/>
  <c r="I16" i="1"/>
  <c r="I24" i="1" s="1"/>
  <c r="J16" i="1"/>
  <c r="J24" i="1" s="1"/>
  <c r="K16" i="1"/>
  <c r="K24" i="1" s="1"/>
  <c r="H16" i="1"/>
  <c r="H24" i="1" s="1"/>
  <c r="M19" i="1"/>
  <c r="M17" i="1"/>
  <c r="I43" i="1"/>
  <c r="I42" i="1"/>
  <c r="I41" i="1"/>
  <c r="D3" i="1" l="1"/>
  <c r="I72" i="1" l="1"/>
  <c r="L71" i="1"/>
  <c r="O71" i="1" s="1"/>
  <c r="P71" i="1" s="1"/>
  <c r="L70" i="1"/>
  <c r="O70" i="1" s="1"/>
  <c r="P70" i="1" s="1"/>
  <c r="N69" i="1"/>
  <c r="N72" i="1" s="1"/>
  <c r="L69" i="1"/>
  <c r="M68" i="1"/>
  <c r="L68" i="1"/>
  <c r="K72" i="1"/>
  <c r="J72" i="1"/>
  <c r="H72" i="1"/>
  <c r="L67" i="1"/>
  <c r="O67" i="1" s="1"/>
  <c r="P67" i="1" s="1"/>
  <c r="M66" i="1"/>
  <c r="O68" i="1" l="1"/>
  <c r="P68" i="1" s="1"/>
  <c r="O69" i="1"/>
  <c r="P69" i="1" s="1"/>
  <c r="M72" i="1"/>
  <c r="L27" i="2" s="1"/>
  <c r="L66" i="1"/>
  <c r="H31" i="1"/>
  <c r="I30" i="1"/>
  <c r="L72" i="1" l="1"/>
  <c r="O66" i="1"/>
  <c r="B6" i="3"/>
  <c r="C6" i="3"/>
  <c r="D6" i="3" s="1"/>
  <c r="E6" i="3" s="1"/>
  <c r="F6" i="3" s="1"/>
  <c r="G6" i="3" s="1"/>
  <c r="H6" i="3" s="1"/>
  <c r="I6" i="3" s="1"/>
  <c r="J6" i="3" s="1"/>
  <c r="K6" i="3" s="1"/>
  <c r="L6" i="3" s="1"/>
  <c r="M6" i="3" s="1"/>
  <c r="N6" i="3" s="1"/>
  <c r="O6" i="3" s="1"/>
  <c r="P6" i="3" s="1"/>
  <c r="Q6" i="3" s="1"/>
  <c r="R6" i="3" s="1"/>
  <c r="S6" i="3" s="1"/>
  <c r="T6" i="3" s="1"/>
  <c r="U6" i="3" s="1"/>
  <c r="V6" i="3" s="1"/>
  <c r="W6" i="3" s="1"/>
  <c r="X6" i="3" s="1"/>
  <c r="Y6" i="3" s="1"/>
  <c r="Z6" i="3" s="1"/>
  <c r="E27" i="2" l="1"/>
  <c r="R27" i="2" s="1"/>
  <c r="O72" i="1"/>
  <c r="P66" i="1"/>
  <c r="M20" i="1"/>
  <c r="M24" i="1" s="1"/>
  <c r="M6" i="1"/>
  <c r="P72" i="1" l="1"/>
  <c r="M79" i="1"/>
  <c r="N9" i="1" l="1"/>
  <c r="N79" i="1" s="1"/>
  <c r="V21" i="2" s="1"/>
  <c r="M8" i="1"/>
  <c r="K7" i="1"/>
  <c r="I7" i="1" l="1"/>
  <c r="H7" i="1"/>
  <c r="H12" i="1" s="1"/>
  <c r="J7" i="1"/>
  <c r="I12" i="1" l="1"/>
  <c r="J12" i="1"/>
  <c r="K12" i="1"/>
  <c r="M12" i="1"/>
  <c r="N12" i="1"/>
  <c r="L11" i="1"/>
  <c r="O11" i="1" s="1"/>
  <c r="P11" i="1" s="1"/>
  <c r="L10" i="1"/>
  <c r="O10" i="1" s="1"/>
  <c r="L9" i="1"/>
  <c r="O9" i="1" s="1"/>
  <c r="P9" i="1" s="1"/>
  <c r="L8" i="1"/>
  <c r="O8" i="1" s="1"/>
  <c r="P8" i="1" s="1"/>
  <c r="L7" i="1"/>
  <c r="O7" i="1" s="1"/>
  <c r="P7" i="1" s="1"/>
  <c r="L6" i="1"/>
  <c r="O6" i="1" s="1"/>
  <c r="P6" i="1" s="1"/>
  <c r="L35" i="1"/>
  <c r="O35" i="1" s="1"/>
  <c r="P35" i="1" s="1"/>
  <c r="L34" i="1"/>
  <c r="O34" i="1" s="1"/>
  <c r="P34" i="1" s="1"/>
  <c r="L33" i="1"/>
  <c r="O33" i="1" s="1"/>
  <c r="P33" i="1" s="1"/>
  <c r="L32" i="1"/>
  <c r="O32" i="1" s="1"/>
  <c r="P32" i="1" s="1"/>
  <c r="L31" i="1"/>
  <c r="M31" i="1" s="1"/>
  <c r="K36" i="1"/>
  <c r="J36" i="1"/>
  <c r="I36" i="1"/>
  <c r="H36" i="1"/>
  <c r="L29" i="1"/>
  <c r="L28" i="1"/>
  <c r="L42" i="1"/>
  <c r="O42" i="1" s="1"/>
  <c r="P42" i="1" s="1"/>
  <c r="L43" i="1"/>
  <c r="O43" i="1" s="1"/>
  <c r="L44" i="1"/>
  <c r="O44" i="1" s="1"/>
  <c r="P44" i="1" s="1"/>
  <c r="L45" i="1"/>
  <c r="O45" i="1" s="1"/>
  <c r="P45" i="1" s="1"/>
  <c r="L46" i="1"/>
  <c r="O46" i="1" s="1"/>
  <c r="P46" i="1" s="1"/>
  <c r="L47" i="1"/>
  <c r="O47" i="1" s="1"/>
  <c r="P47" i="1" s="1"/>
  <c r="L48" i="1"/>
  <c r="O48" i="1" s="1"/>
  <c r="P48" i="1" s="1"/>
  <c r="L49" i="1"/>
  <c r="O49" i="1" s="1"/>
  <c r="P49" i="1" s="1"/>
  <c r="L50" i="1"/>
  <c r="O50" i="1" s="1"/>
  <c r="P50" i="1" s="1"/>
  <c r="L51" i="1"/>
  <c r="O51" i="1" s="1"/>
  <c r="P51" i="1" s="1"/>
  <c r="L52" i="1"/>
  <c r="O52" i="1" s="1"/>
  <c r="P52" i="1" s="1"/>
  <c r="L53" i="1"/>
  <c r="O53" i="1" s="1"/>
  <c r="P53" i="1" s="1"/>
  <c r="L54" i="1"/>
  <c r="O54" i="1" s="1"/>
  <c r="P54" i="1" s="1"/>
  <c r="L55" i="1"/>
  <c r="O55" i="1" s="1"/>
  <c r="P55" i="1" s="1"/>
  <c r="L56" i="1"/>
  <c r="O56" i="1" s="1"/>
  <c r="P56" i="1" s="1"/>
  <c r="L57" i="1"/>
  <c r="O57" i="1" s="1"/>
  <c r="P57" i="1" s="1"/>
  <c r="L58" i="1"/>
  <c r="O58" i="1" s="1"/>
  <c r="L59" i="1"/>
  <c r="O59" i="1" s="1"/>
  <c r="L60" i="1"/>
  <c r="O60" i="1" s="1"/>
  <c r="P60" i="1" s="1"/>
  <c r="L61" i="1"/>
  <c r="O61" i="1" s="1"/>
  <c r="P61" i="1" s="1"/>
  <c r="L23" i="1"/>
  <c r="O23" i="1" s="1"/>
  <c r="P23" i="1" s="1"/>
  <c r="L22" i="1"/>
  <c r="O22" i="1" s="1"/>
  <c r="P22" i="1" s="1"/>
  <c r="L21" i="1"/>
  <c r="O21" i="1" s="1"/>
  <c r="P21" i="1" s="1"/>
  <c r="O20" i="1"/>
  <c r="P20" i="1" s="1"/>
  <c r="L19" i="1"/>
  <c r="L17" i="1"/>
  <c r="L16" i="1"/>
  <c r="N62" i="1"/>
  <c r="M62" i="1"/>
  <c r="K62" i="1"/>
  <c r="J62" i="1"/>
  <c r="I62" i="1"/>
  <c r="L40" i="1"/>
  <c r="O16" i="1" l="1"/>
  <c r="L19" i="2"/>
  <c r="I75" i="1"/>
  <c r="E38" i="2" s="1"/>
  <c r="J75" i="1"/>
  <c r="K75" i="1"/>
  <c r="E42" i="2" s="1"/>
  <c r="M78" i="1"/>
  <c r="M36" i="1"/>
  <c r="M75" i="1" s="1"/>
  <c r="O28" i="1"/>
  <c r="P28" i="1" s="1"/>
  <c r="L21" i="2"/>
  <c r="L25" i="2"/>
  <c r="O17" i="1"/>
  <c r="P17" i="1" s="1"/>
  <c r="E40" i="2"/>
  <c r="O19" i="1"/>
  <c r="P19" i="1" s="1"/>
  <c r="L41" i="1"/>
  <c r="O41" i="1" s="1"/>
  <c r="P41" i="1" s="1"/>
  <c r="L18" i="1"/>
  <c r="O18" i="1" s="1"/>
  <c r="P18" i="1" s="1"/>
  <c r="L30" i="1"/>
  <c r="N30" i="1" s="1"/>
  <c r="P58" i="1"/>
  <c r="P10" i="1"/>
  <c r="O12" i="1"/>
  <c r="P12" i="1" s="1"/>
  <c r="L12" i="1"/>
  <c r="E25" i="2" s="1"/>
  <c r="O31" i="1"/>
  <c r="O29" i="1"/>
  <c r="P59" i="1"/>
  <c r="P43" i="1"/>
  <c r="P16" i="1"/>
  <c r="H62" i="1"/>
  <c r="L24" i="1" l="1"/>
  <c r="O24" i="1"/>
  <c r="H75" i="1"/>
  <c r="E36" i="2" s="1"/>
  <c r="R25" i="2"/>
  <c r="O30" i="1"/>
  <c r="P30" i="1" s="1"/>
  <c r="N36" i="1"/>
  <c r="N75" i="1" s="1"/>
  <c r="N78" i="1"/>
  <c r="V19" i="2" s="1"/>
  <c r="V23" i="2" s="1"/>
  <c r="L36" i="1"/>
  <c r="E23" i="2" s="1"/>
  <c r="P31" i="1"/>
  <c r="L62" i="1"/>
  <c r="O62" i="1"/>
  <c r="P62" i="1" s="1"/>
  <c r="P29" i="1"/>
  <c r="P24" i="1" l="1"/>
  <c r="E21" i="2"/>
  <c r="R21" i="2" s="1"/>
  <c r="L75" i="1"/>
  <c r="O36" i="1"/>
  <c r="L23" i="2"/>
  <c r="E19" i="2"/>
  <c r="P36" i="1" l="1"/>
  <c r="O75" i="1"/>
  <c r="P75" i="1" s="1"/>
  <c r="R23" i="2"/>
  <c r="L30" i="2"/>
  <c r="E30" i="2"/>
  <c r="R19" i="2"/>
  <c r="R30" i="2" l="1"/>
  <c r="V30" i="2"/>
</calcChain>
</file>

<file path=xl/sharedStrings.xml><?xml version="1.0" encoding="utf-8"?>
<sst xmlns="http://schemas.openxmlformats.org/spreadsheetml/2006/main" count="400" uniqueCount="269">
  <si>
    <r>
      <t xml:space="preserve">DFAT Contribution 
</t>
    </r>
    <r>
      <rPr>
        <b/>
        <sz val="7"/>
        <rFont val="Arial"/>
        <family val="2"/>
      </rPr>
      <t>(Only DFAT Contribution)</t>
    </r>
  </si>
  <si>
    <r>
      <t xml:space="preserve">Total Initiative Budget
</t>
    </r>
    <r>
      <rPr>
        <b/>
        <sz val="7"/>
        <rFont val="Arial"/>
        <family val="2"/>
      </rPr>
      <t>(Including DFAT and Partner's contribution)</t>
    </r>
  </si>
  <si>
    <t>Unit Type</t>
  </si>
  <si>
    <t>Y1S1</t>
  </si>
  <si>
    <t>Y1S2</t>
  </si>
  <si>
    <t>Y2S1</t>
  </si>
  <si>
    <t>Y2S2</t>
  </si>
  <si>
    <t>DFAT</t>
  </si>
  <si>
    <t>Lead Partner</t>
  </si>
  <si>
    <t>Other Partner(s)</t>
  </si>
  <si>
    <t>TOTAL</t>
  </si>
  <si>
    <t>Match-Funding (%)</t>
  </si>
  <si>
    <t>Program Activity Costs</t>
  </si>
  <si>
    <t>Project Activity Costs Sub-Total:</t>
  </si>
  <si>
    <t>Operational Costs</t>
  </si>
  <si>
    <t>Communication costs (Internet, phone service)</t>
  </si>
  <si>
    <t>Vehicle Maintenance</t>
  </si>
  <si>
    <t>Office Rent</t>
  </si>
  <si>
    <t>Operational Costs Sub-Total:</t>
  </si>
  <si>
    <t>Capital Expenditure</t>
  </si>
  <si>
    <t>Personnel Costs</t>
  </si>
  <si>
    <t>Monthly Cost</t>
  </si>
  <si>
    <t>Other</t>
  </si>
  <si>
    <t>Unitary Cost (AUD)</t>
  </si>
  <si>
    <t>TOTAL BUDGET:</t>
  </si>
  <si>
    <t>Contribution Type</t>
  </si>
  <si>
    <t>Cash</t>
  </si>
  <si>
    <t>In-Kind</t>
  </si>
  <si>
    <t>dd</t>
  </si>
  <si>
    <t>mm</t>
  </si>
  <si>
    <t>yyyy</t>
  </si>
  <si>
    <t>Year 1</t>
  </si>
  <si>
    <t>Year 2</t>
  </si>
  <si>
    <t>From:</t>
  </si>
  <si>
    <t>To:</t>
  </si>
  <si>
    <t>Funding start date</t>
  </si>
  <si>
    <t>Country:</t>
  </si>
  <si>
    <t>Organisation Name:</t>
  </si>
  <si>
    <t>Initiative Title:</t>
  </si>
  <si>
    <t>Application Reference Number:</t>
  </si>
  <si>
    <t>PARTNER CONTRIBUTION BUDGET SUMMARY</t>
  </si>
  <si>
    <t>TOTAL FUNDING REQUEST:</t>
  </si>
  <si>
    <t>TOTAL CO-CONTRIBUTION:</t>
  </si>
  <si>
    <t>Milestone Payment 1</t>
  </si>
  <si>
    <t>Milestone Payment 2</t>
  </si>
  <si>
    <t>Milestone Payment 3</t>
  </si>
  <si>
    <t>Milestone Payment 4</t>
  </si>
  <si>
    <t>BPP Funding Period:</t>
  </si>
  <si>
    <t>LIST VERIFICATION REQUIREMENTS PER EACH MILESTONE:</t>
  </si>
  <si>
    <t>Capital Expenditure SubTotal:</t>
  </si>
  <si>
    <t>Personnel Cost Sub-Total:</t>
  </si>
  <si>
    <t>INDICATIVE MILESTONE PAYMENT DETAILS:</t>
  </si>
  <si>
    <t>Project Officer  1 FTE</t>
  </si>
  <si>
    <t>Daily Cost</t>
  </si>
  <si>
    <t>Hourly Cost</t>
  </si>
  <si>
    <t>Annual Cost</t>
  </si>
  <si>
    <t>Per unit Cost</t>
  </si>
  <si>
    <t>Detailed Budget Assumptions:</t>
  </si>
  <si>
    <t>PARTNER CONTRIBUTION BREAKDOWN</t>
  </si>
  <si>
    <t>Cash Proportion</t>
  </si>
  <si>
    <t>Contribution (%)</t>
  </si>
  <si>
    <t xml:space="preserve">
Applicants should supply detailed budget assumptions where it will enhance understanding. The notes should explain:  (i) why a particular item/service/human resource is needed (ii) what is the cost basis (e.g. based on quotes, market research, historical costs), and (iii) the calculation used
</t>
  </si>
  <si>
    <t>LIST KEY ACTIVITIES COMPRISING EACH MILESTONE 
(Refenced by Activity Number AND including those activities funded by Partners)</t>
  </si>
  <si>
    <t>Milestone 3</t>
  </si>
  <si>
    <t>Milestone 4</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</si>
  <si>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</si>
  <si>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</si>
  <si>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</si>
  <si>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</si>
  <si>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</si>
  <si>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</si>
  <si>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</si>
  <si>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</si>
  <si>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</si>
  <si>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</si>
  <si>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</si>
  <si>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</si>
  <si>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</si>
  <si>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</si>
  <si>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</si>
  <si>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</si>
  <si>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</si>
  <si>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</si>
  <si>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</si>
  <si>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</si>
  <si>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</si>
  <si>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</si>
  <si>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</si>
  <si>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</si>
  <si>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YEAR 1</t>
  </si>
  <si>
    <t>YEAR 2</t>
  </si>
  <si>
    <t>Activity 7</t>
  </si>
  <si>
    <t>Activity 8</t>
  </si>
  <si>
    <t>Activity 9</t>
  </si>
  <si>
    <t>Activity 10</t>
  </si>
  <si>
    <t>Activity 11</t>
  </si>
  <si>
    <t>Activity 12</t>
  </si>
  <si>
    <t>Activity 7. Procurement of Laptops and IT equipment</t>
  </si>
  <si>
    <t>Activity 6. Procurement of Digital cameras for assessment</t>
  </si>
  <si>
    <t>Camera for use in monitoring and evaluating service quality (2 x AUD148 - based on current prices charged by local electronics supplier)</t>
  </si>
  <si>
    <t xml:space="preserve">2 laptops required - one for the Project Manager and one for the Project Officer - Based on the current cost of a new laptop from a local in-country electronics supplier -  AUD 1,500 per laptop/set of equipment </t>
  </si>
  <si>
    <t>Budget based on AUD15 stationary, AUD15 other office supplies, AUD10 telephony, AUD60 internet, and AUD10 for ink cartridges, printing/photocopying per month.  Estimated costs based on historical costs</t>
  </si>
  <si>
    <t>General Information</t>
  </si>
  <si>
    <t>Column header</t>
  </si>
  <si>
    <t>Instructions</t>
  </si>
  <si>
    <t>Comments</t>
  </si>
  <si>
    <t>SUMMARY BUDGET</t>
  </si>
  <si>
    <t>Organisation Name</t>
  </si>
  <si>
    <t>Country</t>
  </si>
  <si>
    <t>Initiative Title</t>
  </si>
  <si>
    <t>Application Reference Number</t>
  </si>
  <si>
    <t>Which worksheets to complete</t>
  </si>
  <si>
    <t>Recommended steps in completing the template</t>
  </si>
  <si>
    <t>Information sources</t>
  </si>
  <si>
    <t>Enter the legal name of your organisation</t>
  </si>
  <si>
    <t>Enter the country of implementation of the proposed BPP initiative</t>
  </si>
  <si>
    <t>Refer to application number generated in Smartygrants.</t>
  </si>
  <si>
    <t>Enter Day, Month and Year (numeric values) for the intended start of the funding period.</t>
  </si>
  <si>
    <t>Indicative Milestone Payments</t>
  </si>
  <si>
    <t>3) Objective 4</t>
  </si>
  <si>
    <t>2) Objective 3</t>
  </si>
  <si>
    <t>Activity</t>
  </si>
  <si>
    <t xml:space="preserve">In the column you should describe clearly and concisely, the planned budget activity. </t>
  </si>
  <si>
    <t>This is the unit of measurement to which the unit cost (in the next column) refers. Please select an option from the drop down menu that best fit the nature and costing method of the activity.</t>
  </si>
  <si>
    <t>Applicants should explain the detailed assumptions of costs in the column "detailed budget assumptions"</t>
  </si>
  <si>
    <t xml:space="preserve">This is the unit cost of the item described in the preceding column in AUD currency </t>
  </si>
  <si>
    <t>DFAT Contribution</t>
  </si>
  <si>
    <t>Acronym S1Y1 stand for Semester 1, Year 1</t>
  </si>
  <si>
    <t>Other Partners – others who are visibly and materially involved in achieving the partnership outcomes. Other partners often have significant roles implementing the initiative.</t>
  </si>
  <si>
    <t>This is a formula which indicates the percentage of funding that partner will co-contribute calculated per each individual activity and per cost category.</t>
  </si>
  <si>
    <t>Applicants should supply detailed budget assumptions where it will enhance understanding. The notes should explain:  (i) why a particular item/service/human resource is needed (ii) what is the cost basis (e.g. based on quotes, market research, historical costs), and (iii) the calculation used</t>
  </si>
  <si>
    <t xml:space="preserve">Indicate the calculation used and any other detail where it would enhance understanding. </t>
  </si>
  <si>
    <t>GENERAL instruction</t>
  </si>
  <si>
    <t>Please refer to the budget heading description table.</t>
  </si>
  <si>
    <r>
      <rPr>
        <u/>
        <sz val="8"/>
        <rFont val="Arial"/>
        <family val="2"/>
      </rPr>
      <t>Note:</t>
    </r>
    <r>
      <rPr>
        <sz val="8"/>
        <rFont val="Arial"/>
        <family val="2"/>
      </rPr>
      <t xml:space="preserve"> Ensure there is consistency with the information entered in the application form</t>
    </r>
  </si>
  <si>
    <t>Othe Costs</t>
  </si>
  <si>
    <t>It is not necessary to match funding per activity or cost category. The make up of match funding will vary depending on the nature of the project. However a uniform 50/50 spread across cost categories will indicate a more equal risk sharing.</t>
  </si>
  <si>
    <t>This budget template includes three worksheets which need to be completed by applicants: 
► Summary Budget
► Workplan
► Detailed Budget</t>
  </si>
  <si>
    <r>
      <t xml:space="preserve">The Summary Budget worksheet is where you should enter the general data about the proposed BPP initiative in the text fields in </t>
    </r>
    <r>
      <rPr>
        <u/>
        <sz val="8"/>
        <rFont val="Arial"/>
        <family val="2"/>
      </rPr>
      <t>red</t>
    </r>
    <r>
      <rPr>
        <sz val="8"/>
        <rFont val="Arial"/>
        <family val="2"/>
      </rPr>
      <t>. Please note that the rest of the Summary Budget figures will auto-populate based on your entries in the Detailed Budget worksheet.</t>
    </r>
  </si>
  <si>
    <t>Some cells have fixed formatting and should not be adjusted unless necessary. 
Rows can be added/eliminated as neededed ensuring the formatting remains intact. It is recommended to double check formulas in fixed formatted cells for accuracy.</t>
  </si>
  <si>
    <r>
      <t>In case of technical difficulties in using this template or about any aspect of this template contact us at</t>
    </r>
    <r>
      <rPr>
        <b/>
        <sz val="8"/>
        <rFont val="Arial"/>
        <family val="2"/>
      </rPr>
      <t xml:space="preserve"> applications@thebpp.com.au</t>
    </r>
    <r>
      <rPr>
        <sz val="8"/>
        <rFont val="Arial"/>
        <family val="2"/>
      </rPr>
      <t xml:space="preserve"> for assistance.</t>
    </r>
  </si>
  <si>
    <t>Enter the proposed title of your initiative, consistent with what you inserted in the application form</t>
  </si>
  <si>
    <t>Enter your BPP application number</t>
  </si>
  <si>
    <t>For the India Window this must be between 1/10/2018 and 31/12/2018</t>
  </si>
  <si>
    <r>
      <t>NOTE: This should be the</t>
    </r>
    <r>
      <rPr>
        <b/>
        <u/>
        <sz val="8"/>
        <color rgb="FFFF0000"/>
        <rFont val="Arial"/>
        <family val="2"/>
      </rPr>
      <t xml:space="preserve"> last step</t>
    </r>
    <r>
      <rPr>
        <b/>
        <sz val="8"/>
        <color rgb="FFFF0000"/>
        <rFont val="Arial"/>
        <family val="2"/>
      </rPr>
      <t xml:space="preserve"> to complete once the Detailed Budget and Workplan worksheets have been fully populated.</t>
    </r>
  </si>
  <si>
    <t>List key activities comprising each milestone and verification requirements for each activity</t>
  </si>
  <si>
    <t>ALL rows and columns</t>
  </si>
  <si>
    <t>DETAILED BUDGET</t>
  </si>
  <si>
    <t>WORKPLAN</t>
  </si>
  <si>
    <t xml:space="preserve">Plot when the activities will take place throughout the initiative’s lifecycle. Make sure outputs/milestones are appropriately spread throughout each six month interval. </t>
  </si>
  <si>
    <t>The Workplan worksheet can be customised to fit the initiative's logical framework. Please ensure to breakdown the activities in your work plan in a logical sequence (objective, activity, output/deliverable, milestone)</t>
  </si>
  <si>
    <r>
      <t xml:space="preserve">Plot activities under each </t>
    </r>
    <r>
      <rPr>
        <u/>
        <sz val="8"/>
        <rFont val="Arial"/>
        <family val="2"/>
      </rPr>
      <t>budget heading section</t>
    </r>
    <r>
      <rPr>
        <sz val="8"/>
        <rFont val="Arial"/>
        <family val="2"/>
      </rPr>
      <t xml:space="preserve"> with same indexation and numbering as the Workplan. </t>
    </r>
  </si>
  <si>
    <t>The wording, numbering and indexing should be consistent with that used in the Workplan worksheet.</t>
  </si>
  <si>
    <t xml:space="preserve">Indicate the type of contribution (cash or in-kind) pertaining to partner contributions. If a type of contribution is part cash, part in-kind, select the contribution type with the highest proportion and make a note on column titled “budget assumptions”. </t>
  </si>
  <si>
    <t>Budget assumptions should provide sufficient information to be able to determine how unit costs were calculated. If the item is costed in a currency other than the proposed currency, the working to convert the unit cost to the defined currency should be shown in the "Detailed budget assumptions" column.  If there is a differential unit cost for the same activity line in the same period then a separate row should be added in the budget, and the calculation explained in the "Detailed budget assumptions" column.</t>
  </si>
  <si>
    <t>Indicate the activities that will be funded with DFAT’s contribution. Cost amounts should be broken down per semester (six month period), by multiplying unit cost by quantity nedded per semester.</t>
  </si>
  <si>
    <t>This is a formula which auto-calculates DFAT's total contribution by adding six-monthly contributions.</t>
  </si>
  <si>
    <t xml:space="preserve">Indicate the activities that will be funded by the Lead Partner. Enter the total amount to fund or co-fund the activity. The contribution of partners do not need to be broken down per semester.
</t>
  </si>
  <si>
    <t xml:space="preserve">Lead Partner – the partner who will take key ownership of the initiative and will be the main point of contact between the partnership and the BPP Fund Manager. The lead partner will enter into the contractual agreement with the BPP Fund Manager and may be subject to additional due diligence. Should two or more organisations apply together, one partner must be nominated as the lead partner. </t>
  </si>
  <si>
    <t xml:space="preserve">Indicate the activities that will be funded by other partners included in your application. Please aggregate the contribution of other partners if more than one other partner/investor/donor exists apart from the Lead Partner. Enter the total amount to fund or co-fund the activity. The contribution of partners do not need to be broken down per semester.
</t>
  </si>
  <si>
    <t xml:space="preserve">This is a formula which auto-calculates the total cost of the initiative (DFAT + Partners + Other partners) </t>
  </si>
  <si>
    <t>Matched-Funding (%)</t>
  </si>
  <si>
    <t>INSTRUCTIONS TO COMPLETE THIS BUDGET TEMPLATE</t>
  </si>
  <si>
    <t>Palladium International</t>
  </si>
  <si>
    <t>BPPR2484</t>
  </si>
  <si>
    <t xml:space="preserve">Enhancing livelihoods for farmers in Maharashtra </t>
  </si>
  <si>
    <t>1)  Objective 1: New market development for agriculture seeds and inputs</t>
  </si>
  <si>
    <t>Activity 1.Recruitment of one Program Manager</t>
  </si>
  <si>
    <t>Activity 2.Recruitment of one Program Officer</t>
  </si>
  <si>
    <t>Activity 5. Develop communication materials for the inception workshops</t>
  </si>
  <si>
    <t>Return trip -based on current market rates</t>
  </si>
  <si>
    <t>Vehicle Fuel</t>
  </si>
  <si>
    <t>Funding start date:</t>
  </si>
  <si>
    <t>Initiative Duration :</t>
  </si>
  <si>
    <t xml:space="preserve">Act 1.Recruitment of key staff
Act 4.Completion of baseline survey
</t>
  </si>
  <si>
    <t>BPP/DFAT FUNDING REQUEST BUDGET SUMMARY</t>
  </si>
  <si>
    <t>MATCHED-FUNDING RATIO</t>
  </si>
  <si>
    <t>Activity 13</t>
  </si>
  <si>
    <t>Activity 14</t>
  </si>
  <si>
    <t>Activity 15</t>
  </si>
  <si>
    <t>Activity 16</t>
  </si>
  <si>
    <t>Activity 17</t>
  </si>
  <si>
    <t>Activity 18</t>
  </si>
  <si>
    <t>TOTAL INITIATIVE COST:</t>
  </si>
  <si>
    <t>Expenditure related to per diems, accommodation, meals, meetings, workshop costs, publication costs, training costs, printing costs, field visits and other costs relating to program planning, supervision, and monitoring and evaluation.</t>
  </si>
  <si>
    <t>Cost Category</t>
  </si>
  <si>
    <t>Description</t>
  </si>
  <si>
    <t>Program Activity Cost</t>
  </si>
  <si>
    <t>Operational expenditure and administrative expenses for overall administration of the program. This includes office rent, utilities, internal</t>
  </si>
  <si>
    <t>communication costs (mail, telephone, internet), office supplies, administration cost, fuel, legal costs , translation costs, accounting and auditing costs, and bank charges.</t>
  </si>
  <si>
    <t>This includes the cost of procuring or maintaining productive assets such as information technology (IT) systems, machinery, infrastructure, office equipment, furniture, audio-visual equipment, generators, technical equipment, motorbikes, computers, etc.</t>
  </si>
  <si>
    <t>Personnel costs</t>
  </si>
  <si>
    <t>This include both administrative and program personnel involved in the initiative (including field personnel and volunteers). This includes salaries, wages, stipends, allowances, and consulting fees.</t>
  </si>
  <si>
    <r>
      <t>Other costs</t>
    </r>
    <r>
      <rPr>
        <sz val="8"/>
        <color theme="1"/>
        <rFont val="Calibri"/>
        <family val="2"/>
        <scheme val="minor"/>
      </rPr>
      <t>  </t>
    </r>
  </si>
  <si>
    <t>Costs which do not fall under the above-defined categories.  The applicant is encouraged to avoid using this category unless it is deemed necessary. Applicant must provide a detailed description of the items that have been classified under this category.</t>
  </si>
  <si>
    <t>Generally Acceptable</t>
  </si>
  <si>
    <t>Possible Funding</t>
  </si>
  <si>
    <t>Unable to Fund</t>
  </si>
  <si>
    <r>
      <t xml:space="preserve">·        </t>
    </r>
    <r>
      <rPr>
        <sz val="8"/>
        <color theme="1"/>
        <rFont val="Arial"/>
        <family val="2"/>
      </rPr>
      <t>Attributable technical specialist support</t>
    </r>
  </si>
  <si>
    <r>
      <t xml:space="preserve">·        </t>
    </r>
    <r>
      <rPr>
        <sz val="8"/>
        <color theme="1"/>
        <rFont val="Arial"/>
        <family val="2"/>
      </rPr>
      <t xml:space="preserve">Physical assets, e.g., machinery or infrastructure </t>
    </r>
  </si>
  <si>
    <r>
      <t xml:space="preserve">·        </t>
    </r>
    <r>
      <rPr>
        <sz val="8"/>
        <color theme="1"/>
        <rFont val="Arial"/>
        <family val="2"/>
      </rPr>
      <t xml:space="preserve">Management fees </t>
    </r>
  </si>
  <si>
    <r>
      <t xml:space="preserve">·        </t>
    </r>
    <r>
      <rPr>
        <sz val="8"/>
        <color theme="1"/>
        <rFont val="Arial"/>
        <family val="2"/>
      </rPr>
      <t>Related staff salaries (relating to development &amp; start up)</t>
    </r>
  </si>
  <si>
    <r>
      <t xml:space="preserve">·        </t>
    </r>
    <r>
      <rPr>
        <sz val="8"/>
        <color theme="1"/>
        <rFont val="Arial"/>
        <family val="2"/>
      </rPr>
      <t xml:space="preserve">Recurring operational and working capital costs of partner, including personnel  </t>
    </r>
  </si>
  <si>
    <r>
      <t xml:space="preserve">·        </t>
    </r>
    <r>
      <rPr>
        <sz val="8"/>
        <color theme="1"/>
        <rFont val="Arial"/>
        <family val="2"/>
      </rPr>
      <t>Free/discounted samples</t>
    </r>
  </si>
  <si>
    <r>
      <t xml:space="preserve">·        </t>
    </r>
    <r>
      <rPr>
        <sz val="8"/>
        <color theme="1"/>
        <rFont val="Arial"/>
        <family val="2"/>
      </rPr>
      <t>Related vehicle expenses</t>
    </r>
  </si>
  <si>
    <r>
      <t xml:space="preserve">·        </t>
    </r>
    <r>
      <rPr>
        <sz val="8"/>
        <color theme="1"/>
        <rFont val="Arial"/>
        <family val="2"/>
      </rPr>
      <t>Audits</t>
    </r>
  </si>
  <si>
    <r>
      <t xml:space="preserve">·        </t>
    </r>
    <r>
      <rPr>
        <sz val="8"/>
        <color theme="1"/>
        <rFont val="Arial"/>
        <family val="2"/>
      </rPr>
      <t>Inputs manufactured by the partner (e.g. for use on demo plots)</t>
    </r>
  </si>
  <si>
    <r>
      <t xml:space="preserve">·        </t>
    </r>
    <r>
      <rPr>
        <sz val="8"/>
        <color theme="1"/>
        <rFont val="Arial"/>
        <family val="2"/>
      </rPr>
      <t>Related training costs</t>
    </r>
  </si>
  <si>
    <r>
      <t xml:space="preserve">·        </t>
    </r>
    <r>
      <rPr>
        <sz val="8"/>
        <color theme="1"/>
        <rFont val="Arial"/>
        <family val="2"/>
      </rPr>
      <t xml:space="preserve">Related equipment and supplies (printer, laptop, camera, motorbike) </t>
    </r>
  </si>
  <si>
    <r>
      <t xml:space="preserve">·        </t>
    </r>
    <r>
      <rPr>
        <sz val="8"/>
        <color theme="1"/>
        <rFont val="Arial"/>
        <family val="2"/>
      </rPr>
      <t>Fundraising</t>
    </r>
  </si>
  <si>
    <r>
      <t xml:space="preserve">·        </t>
    </r>
    <r>
      <rPr>
        <sz val="8"/>
        <color theme="1"/>
        <rFont val="Arial"/>
        <family val="2"/>
      </rPr>
      <t>Telephone and IT for BPP use only</t>
    </r>
  </si>
  <si>
    <r>
      <t xml:space="preserve">·        </t>
    </r>
    <r>
      <rPr>
        <sz val="8"/>
        <color theme="1"/>
        <rFont val="Arial"/>
        <family val="2"/>
      </rPr>
      <t xml:space="preserve">Advocacy (unless specific to the BPP objective then should be attributable) </t>
    </r>
  </si>
  <si>
    <r>
      <t xml:space="preserve">·        </t>
    </r>
    <r>
      <rPr>
        <sz val="8"/>
        <color theme="1"/>
        <rFont val="Arial"/>
        <family val="2"/>
      </rPr>
      <t xml:space="preserve">Office supplies and equipment </t>
    </r>
  </si>
  <si>
    <r>
      <t xml:space="preserve">·        </t>
    </r>
    <r>
      <rPr>
        <sz val="8"/>
        <color theme="1"/>
        <rFont val="Arial"/>
        <family val="2"/>
      </rPr>
      <t>Marketing and communications (unless specific to the BPP initiative then should be attributable)</t>
    </r>
  </si>
  <si>
    <r>
      <t xml:space="preserve">·        </t>
    </r>
    <r>
      <rPr>
        <sz val="8"/>
        <color theme="1"/>
        <rFont val="Arial"/>
        <family val="2"/>
      </rPr>
      <t>Office rental, maintenance, electricity, water and printing</t>
    </r>
  </si>
  <si>
    <r>
      <t xml:space="preserve">·        </t>
    </r>
    <r>
      <rPr>
        <sz val="8"/>
        <color theme="1"/>
        <rFont val="Arial"/>
        <family val="2"/>
      </rPr>
      <t>Retroactive expenses: i.e. costs incurred prior to the effective funding start date of the contract</t>
    </r>
  </si>
  <si>
    <r>
      <t xml:space="preserve">·        </t>
    </r>
    <r>
      <rPr>
        <sz val="8"/>
        <color theme="1"/>
        <rFont val="Arial"/>
        <family val="2"/>
      </rPr>
      <t>Taxes and import duties applied by governments and public authorities</t>
    </r>
  </si>
  <si>
    <t>Unlikely to be Acceptable</t>
  </si>
  <si>
    <r>
      <t xml:space="preserve">·        </t>
    </r>
    <r>
      <rPr>
        <sz val="8"/>
        <color theme="1"/>
        <rFont val="Arial"/>
        <family val="2"/>
      </rPr>
      <t>Volunteer hours</t>
    </r>
  </si>
  <si>
    <r>
      <t xml:space="preserve">·        </t>
    </r>
    <r>
      <rPr>
        <sz val="8"/>
        <color theme="1"/>
        <rFont val="Arial"/>
        <family val="2"/>
      </rPr>
      <t>Costs (or other) non-related to the BPP initiative</t>
    </r>
  </si>
  <si>
    <r>
      <t xml:space="preserve">·        </t>
    </r>
    <r>
      <rPr>
        <sz val="8"/>
        <color theme="1"/>
        <rFont val="Arial"/>
        <family val="2"/>
      </rPr>
      <t>Equipment, materials and supplies</t>
    </r>
  </si>
  <si>
    <r>
      <t xml:space="preserve">·        </t>
    </r>
    <r>
      <rPr>
        <sz val="8"/>
        <color theme="1"/>
        <rFont val="Arial"/>
        <family val="2"/>
      </rPr>
      <t>Costs (or other) currently funded by the partner or other donors</t>
    </r>
  </si>
  <si>
    <r>
      <t xml:space="preserve">·        </t>
    </r>
    <r>
      <rPr>
        <sz val="8"/>
        <color theme="1"/>
        <rFont val="Arial"/>
        <family val="2"/>
      </rPr>
      <t>Legal assistance</t>
    </r>
  </si>
  <si>
    <r>
      <t xml:space="preserve">·        </t>
    </r>
    <r>
      <rPr>
        <sz val="8"/>
        <color theme="1"/>
        <rFont val="Arial"/>
        <family val="2"/>
      </rPr>
      <t>Any non-preapproved/agreed costs</t>
    </r>
  </si>
  <si>
    <r>
      <t xml:space="preserve">·        </t>
    </r>
    <r>
      <rPr>
        <sz val="8"/>
        <color theme="1"/>
        <rFont val="Arial"/>
        <family val="2"/>
      </rPr>
      <t>Overhead/administration costs (maximum 5%)</t>
    </r>
  </si>
  <si>
    <r>
      <t xml:space="preserve">·        </t>
    </r>
    <r>
      <rPr>
        <sz val="8"/>
        <color theme="1"/>
        <rFont val="Arial"/>
        <family val="2"/>
      </rPr>
      <t>Other DFAT funding</t>
    </r>
  </si>
  <si>
    <r>
      <t xml:space="preserve">·        </t>
    </r>
    <r>
      <rPr>
        <sz val="8"/>
        <color theme="1"/>
        <rFont val="Arial"/>
        <family val="2"/>
      </rPr>
      <t>Salaries</t>
    </r>
  </si>
  <si>
    <r>
      <t xml:space="preserve">·        </t>
    </r>
    <r>
      <rPr>
        <sz val="8"/>
        <color theme="1"/>
        <rFont val="Arial"/>
        <family val="2"/>
      </rPr>
      <t>Professional and technical services</t>
    </r>
  </si>
  <si>
    <r>
      <t xml:space="preserve">·        </t>
    </r>
    <r>
      <rPr>
        <sz val="8"/>
        <color theme="1"/>
        <rFont val="Arial"/>
        <family val="2"/>
      </rPr>
      <t>Travel and subsistence costs</t>
    </r>
  </si>
  <si>
    <r>
      <t xml:space="preserve">·        </t>
    </r>
    <r>
      <rPr>
        <sz val="8"/>
        <color theme="1"/>
        <rFont val="Arial"/>
        <family val="2"/>
      </rPr>
      <t>Technology</t>
    </r>
  </si>
  <si>
    <r>
      <t xml:space="preserve">·        </t>
    </r>
    <r>
      <rPr>
        <sz val="8"/>
        <color theme="1"/>
        <rFont val="Arial"/>
        <family val="2"/>
      </rPr>
      <t>M&amp;E including dissemination of data/information</t>
    </r>
  </si>
  <si>
    <r>
      <t xml:space="preserve">·        </t>
    </r>
    <r>
      <rPr>
        <sz val="8"/>
        <color theme="1"/>
        <rFont val="Arial"/>
        <family val="2"/>
      </rPr>
      <t>Office and work-space</t>
    </r>
  </si>
  <si>
    <t>COST CATEGORY DESCRIPTIONS</t>
  </si>
  <si>
    <t>ITEMS THAT CAN BE FUNDED BY THE BPP/DFAT</t>
  </si>
  <si>
    <t>TYPES OF IN-KIND CONTRIBUTIONS GENERALLY ACCEPTED UNDER THE BPP</t>
  </si>
  <si>
    <t xml:space="preserve">Note: the below table is a guide only. Items to be funded will be subject to final contract negotiations.  </t>
  </si>
  <si>
    <t>First row (Initiative title and timeline)</t>
  </si>
  <si>
    <t>This row will self-populate with the title and dates entered in the summary budget tab</t>
  </si>
  <si>
    <t>Other Cost Sub-Total:</t>
  </si>
  <si>
    <t>Act 1.Written confirmation of employment and resumes of employed staff
Act 4.Submission of baseline survey report</t>
  </si>
  <si>
    <t>Activity 6. Conduct demonstration workshops in 8 communities</t>
  </si>
  <si>
    <t>Activity  6.  Conduct demonstration workshop in 8 communities</t>
  </si>
  <si>
    <t>6.1. Local transport costs for 5 people per 8 workshops</t>
  </si>
  <si>
    <t>6.2. Accommodation costs for 2 facilitators per 3 nights per 8 workshops</t>
  </si>
  <si>
    <t>6.3. Meal costs for 20 people per 8 workshops</t>
  </si>
  <si>
    <t>Project Manager 1 FTE</t>
  </si>
  <si>
    <t xml:space="preserve">Full time project officer for 1800 AUD per month for 24 months </t>
  </si>
  <si>
    <t xml:space="preserve">80 days input of M&amp;E specialist at a daily rate of 360 AUD </t>
  </si>
  <si>
    <t>Salary Full time AUD 6,000  based on local current market rate.</t>
  </si>
  <si>
    <t xml:space="preserve">Project Accountant 0.4 FTE </t>
  </si>
  <si>
    <t>Monthly Salary 8000 AUD * 0.4 FTE for 24 months -base on current salary</t>
  </si>
  <si>
    <t>Monitoring and Evaluation Specialist (Consultancy)</t>
  </si>
  <si>
    <t>Annual cost for 1 vehicle -Based on historical costs</t>
  </si>
  <si>
    <t>Activity 5. Procurement of Office equipment</t>
  </si>
  <si>
    <t>8.1 Per diem costs (5 facilitators @ 3 days* 10 Villages)</t>
  </si>
  <si>
    <t>8.2. Accommodation costs (5 facilitators@2 hotel nights * 10 villages)</t>
  </si>
  <si>
    <t>8.3. Meal costs for 20 people per 10 villages</t>
  </si>
  <si>
    <t>Average cost for a 4 star hotel in the region</t>
  </si>
  <si>
    <t>Procurement of 3 chairs for AUD 200, 3 desks AUD 800 for new recruits -price quoted</t>
  </si>
  <si>
    <t>Activity 7. Organise training events and develop training materials for farmers</t>
  </si>
  <si>
    <t>Activity 8. Conduct training to 300 farmers</t>
  </si>
  <si>
    <t>Activity 8. Conduct Training to 300 Farmers</t>
  </si>
  <si>
    <t>Milestone 2. Completed inception workshops at the community level and Training to 300 farmers</t>
  </si>
  <si>
    <t>Act. 6. Completion of inception workshops
Act 8. Training to 300 farmers completed</t>
  </si>
  <si>
    <t>Act 6.Attendance sheets, copies of workshop materials,  photographs of workshop events.
Act 8.Training signing sheets, copies of training materials,  photographs of training events.</t>
  </si>
  <si>
    <t>Activity 3.Engagement of external consultant to prepare baseline survey</t>
  </si>
  <si>
    <t>Activity 4. Completion of baseline survey by consultant</t>
  </si>
  <si>
    <t>India</t>
  </si>
  <si>
    <t>Milestone 1. Recruitment of key staff completed and completion of baseline survey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</si>
</sst>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quot;$&quot;* #,##0.00_);_(&quot;$&quot;* \(#,##0.00\);_(&quot;$&quot;* &quot;-&quot;??_);_(@_)"/>
    <numFmt numFmtId="165" formatCode="[$-409]dd\-mmm\-yy;@"/>
    <numFmt numFmtId="166" formatCode="[$AUD]\ #,##0.00"/>
    <numFmt numFmtId="167" formatCode="[$-C09]dd\-mmm\-yy;@"/>
  </numFmts>
  <fonts count="28" x14ac:knownFonts="1">
    <font>
      <sz val="11"/>
      <color theme="1"/>
      <name val="Calibri"/>
      <family val="2"/>
      <scheme val="minor"/>
    </font>
    <font>
      <b/>
      <sz val="11"/>
      <color theme="1"/>
      <name val="Calibri"/>
      <family val="2"/>
      <scheme val="minor"/>
    </font>
    <font>
      <sz val="10"/>
      <name val="Arial"/>
      <family val="2"/>
    </font>
    <font>
      <sz val="11"/>
      <name val="Times New Roman"/>
      <family val="1"/>
    </font>
    <font>
      <b/>
      <sz val="10"/>
      <name val="Arial"/>
      <family val="2"/>
    </font>
    <font>
      <b/>
      <sz val="9"/>
      <name val="Arial"/>
      <family val="2"/>
    </font>
    <font>
      <b/>
      <sz val="7"/>
      <name val="Arial"/>
      <family val="2"/>
    </font>
    <font>
      <b/>
      <sz val="8"/>
      <name val="Arial"/>
      <family val="2"/>
    </font>
    <font>
      <sz val="8"/>
      <color theme="1"/>
      <name val="Arial"/>
      <family val="2"/>
    </font>
    <font>
      <sz val="10"/>
      <color theme="1"/>
      <name val="Arial"/>
      <family val="2"/>
    </font>
    <font>
      <sz val="8"/>
      <name val="Arial"/>
      <family val="2"/>
    </font>
    <font>
      <b/>
      <sz val="8"/>
      <color theme="1"/>
      <name val="Arial"/>
      <family val="2"/>
    </font>
    <font>
      <b/>
      <sz val="11"/>
      <name val="Times New Roman"/>
      <family val="1"/>
    </font>
    <font>
      <sz val="8"/>
      <color theme="1"/>
      <name val="Calibri"/>
      <family val="2"/>
      <scheme val="minor"/>
    </font>
    <font>
      <sz val="11"/>
      <name val="Calibri"/>
      <family val="2"/>
      <scheme val="minor"/>
    </font>
    <font>
      <b/>
      <sz val="10"/>
      <color indexed="16"/>
      <name val="Arial"/>
      <family val="2"/>
    </font>
    <font>
      <sz val="9"/>
      <name val="Calibri"/>
      <family val="2"/>
      <scheme val="minor"/>
    </font>
    <font>
      <b/>
      <sz val="11"/>
      <name val="Calibri"/>
      <family val="2"/>
      <scheme val="minor"/>
    </font>
    <font>
      <b/>
      <sz val="9"/>
      <color theme="1"/>
      <name val="Arial"/>
      <family val="2"/>
    </font>
    <font>
      <b/>
      <sz val="8"/>
      <color theme="5"/>
      <name val="Arial"/>
      <family val="2"/>
    </font>
    <font>
      <b/>
      <sz val="8"/>
      <color indexed="18"/>
      <name val="Arial"/>
      <family val="2"/>
    </font>
    <font>
      <u/>
      <sz val="8"/>
      <name val="Arial"/>
      <family val="2"/>
    </font>
    <font>
      <sz val="9"/>
      <color theme="1"/>
      <name val="Arial"/>
      <family val="2"/>
    </font>
    <font>
      <b/>
      <sz val="8"/>
      <color rgb="FFFF0000"/>
      <name val="Arial"/>
      <family val="2"/>
    </font>
    <font>
      <b/>
      <u/>
      <sz val="8"/>
      <color rgb="FFFF0000"/>
      <name val="Arial"/>
      <family val="2"/>
    </font>
    <font>
      <b/>
      <sz val="8"/>
      <name val="Calibri"/>
      <family val="2"/>
      <scheme val="minor"/>
    </font>
    <font>
      <b/>
      <sz val="8"/>
      <color rgb="FFFFFFFF"/>
      <name val="Arial"/>
      <family val="2"/>
    </font>
    <font>
      <sz val="8"/>
      <color rgb="FFFFC000"/>
      <name val="Arial"/>
      <family val="2"/>
    </font>
  </fonts>
  <fills count="1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5"/>
        <bgColor indexed="64"/>
      </patternFill>
    </fill>
    <fill>
      <patternFill patternType="solid">
        <fgColor theme="7"/>
        <bgColor indexed="64"/>
      </patternFill>
    </fill>
    <fill>
      <patternFill patternType="solid">
        <fgColor rgb="FFFFD347"/>
        <bgColor indexed="64"/>
      </patternFill>
    </fill>
    <fill>
      <patternFill patternType="solid">
        <fgColor theme="5" tint="0.79998168889431442"/>
        <bgColor indexed="64"/>
      </patternFill>
    </fill>
    <fill>
      <patternFill patternType="solid">
        <fgColor indexed="22"/>
        <bgColor indexed="64"/>
      </patternFill>
    </fill>
    <fill>
      <patternFill patternType="solid">
        <fgColor indexed="29"/>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theme="7"/>
        <bgColor indexed="31"/>
      </patternFill>
    </fill>
    <fill>
      <patternFill patternType="solid">
        <fgColor rgb="FFFFB81C"/>
        <bgColor indexed="64"/>
      </patternFill>
    </fill>
  </fills>
  <borders count="64">
    <border>
      <left/>
      <right/>
      <top/>
      <bottom/>
      <diagonal/>
    </border>
    <border>
      <left/>
      <right style="medium">
        <color indexed="64"/>
      </right>
      <top style="medium">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style="medium">
        <color indexed="64"/>
      </right>
      <top/>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diagonal/>
    </border>
    <border>
      <left style="thin">
        <color auto="1"/>
      </left>
      <right/>
      <top style="medium">
        <color indexed="64"/>
      </top>
      <bottom style="medium">
        <color indexed="64"/>
      </bottom>
      <diagonal/>
    </border>
    <border>
      <left style="medium">
        <color auto="1"/>
      </left>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diagonal/>
    </border>
    <border>
      <left style="medium">
        <color indexed="64"/>
      </left>
      <right/>
      <top/>
      <bottom style="thin">
        <color auto="1"/>
      </bottom>
      <diagonal/>
    </border>
    <border>
      <left style="thin">
        <color auto="1"/>
      </left>
      <right style="thin">
        <color auto="1"/>
      </right>
      <top/>
      <bottom/>
      <diagonal/>
    </border>
    <border>
      <left style="thin">
        <color auto="1"/>
      </left>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bottom/>
      <diagonal/>
    </border>
    <border>
      <left/>
      <right/>
      <top style="thin">
        <color auto="1"/>
      </top>
      <bottom style="medium">
        <color indexed="64"/>
      </bottom>
      <diagonal/>
    </border>
    <border>
      <left style="dashed">
        <color auto="1"/>
      </left>
      <right style="dashed">
        <color auto="1"/>
      </right>
      <top style="dashed">
        <color auto="1"/>
      </top>
      <bottom style="dashed">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thin">
        <color auto="1"/>
      </right>
      <top style="thin">
        <color auto="1"/>
      </top>
      <bottom/>
      <diagonal/>
    </border>
    <border>
      <left/>
      <right style="thin">
        <color auto="1"/>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auto="1"/>
      </left>
      <right style="dashed">
        <color auto="1"/>
      </right>
      <top style="thin">
        <color auto="1"/>
      </top>
      <bottom style="dashed">
        <color auto="1"/>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auto="1"/>
      </left>
      <right style="thin">
        <color auto="1"/>
      </right>
      <top style="thin">
        <color auto="1"/>
      </top>
      <bottom/>
      <diagonal/>
    </border>
  </borders>
  <cellStyleXfs count="5">
    <xf numFmtId="0" fontId="0" fillId="0" borderId="0"/>
    <xf numFmtId="43" fontId="9" fillId="0" borderId="0" applyFont="0" applyFill="0" applyBorder="0" applyAlignment="0" applyProtection="0"/>
    <xf numFmtId="9" fontId="9" fillId="0" borderId="0" applyFont="0" applyFill="0" applyBorder="0" applyAlignment="0" applyProtection="0"/>
    <xf numFmtId="0" fontId="2" fillId="0" borderId="0"/>
    <xf numFmtId="164" fontId="2" fillId="0" borderId="0" applyFont="0" applyFill="0" applyBorder="0" applyAlignment="0" applyProtection="0"/>
  </cellStyleXfs>
  <cellXfs count="312">
    <xf numFmtId="0" fontId="0" fillId="0" borderId="0" xfId="0"/>
    <xf numFmtId="0" fontId="14" fillId="2" borderId="0" xfId="0" applyFont="1" applyFill="1"/>
    <xf numFmtId="0" fontId="0" fillId="0" borderId="0" xfId="0" applyProtection="1"/>
    <xf numFmtId="0" fontId="2" fillId="0" borderId="0" xfId="0" applyFont="1" applyFill="1" applyBorder="1" applyAlignment="1"/>
    <xf numFmtId="0" fontId="15" fillId="0" borderId="0" xfId="0" applyFont="1" applyFill="1" applyBorder="1" applyAlignment="1">
      <alignment wrapText="1"/>
    </xf>
    <xf numFmtId="0" fontId="0" fillId="0" borderId="0" xfId="0" applyFill="1" applyBorder="1" applyAlignment="1">
      <alignment horizontal="center"/>
    </xf>
    <xf numFmtId="0" fontId="0" fillId="0" borderId="0" xfId="0" applyFill="1" applyBorder="1" applyAlignment="1"/>
    <xf numFmtId="0" fontId="0" fillId="0" borderId="0" xfId="0" applyFill="1"/>
    <xf numFmtId="0" fontId="0" fillId="0" borderId="0" xfId="0" applyBorder="1"/>
    <xf numFmtId="0" fontId="2" fillId="0" borderId="0" xfId="0" applyFont="1" applyFill="1" applyBorder="1" applyAlignment="1">
      <alignment horizontal="center"/>
    </xf>
    <xf numFmtId="0" fontId="0" fillId="10" borderId="35" xfId="0" applyFill="1" applyBorder="1" applyAlignment="1" applyProtection="1">
      <alignment horizontal="center"/>
      <protection locked="0"/>
    </xf>
    <xf numFmtId="0" fontId="0" fillId="10" borderId="14" xfId="0" applyFill="1" applyBorder="1" applyAlignment="1" applyProtection="1">
      <alignment horizontal="center"/>
      <protection locked="0"/>
    </xf>
    <xf numFmtId="165" fontId="0" fillId="9" borderId="32" xfId="0" applyNumberFormat="1" applyFill="1" applyBorder="1" applyAlignment="1"/>
    <xf numFmtId="165" fontId="0" fillId="9" borderId="33" xfId="0" applyNumberFormat="1" applyFill="1" applyBorder="1" applyAlignment="1"/>
    <xf numFmtId="0" fontId="4" fillId="0" borderId="0" xfId="3" applyFont="1" applyBorder="1" applyAlignment="1">
      <alignment horizontal="center" wrapText="1"/>
    </xf>
    <xf numFmtId="1" fontId="5" fillId="0" borderId="0" xfId="3" applyNumberFormat="1" applyFont="1" applyAlignment="1">
      <alignment horizontal="left" vertical="center" wrapText="1"/>
    </xf>
    <xf numFmtId="0" fontId="14" fillId="2" borderId="0" xfId="0" applyFont="1" applyFill="1" applyAlignment="1">
      <alignment horizontal="left"/>
    </xf>
    <xf numFmtId="0" fontId="16" fillId="2" borderId="0" xfId="0" applyFont="1" applyFill="1" applyAlignment="1">
      <alignment vertical="center"/>
    </xf>
    <xf numFmtId="0" fontId="14" fillId="2" borderId="0" xfId="0" applyFont="1" applyFill="1" applyBorder="1"/>
    <xf numFmtId="166" fontId="0" fillId="0" borderId="0" xfId="0" applyNumberFormat="1" applyAlignment="1">
      <alignment horizontal="center"/>
    </xf>
    <xf numFmtId="166" fontId="17" fillId="2" borderId="0" xfId="0" applyNumberFormat="1" applyFont="1" applyFill="1" applyBorder="1" applyAlignment="1">
      <alignment horizontal="center"/>
    </xf>
    <xf numFmtId="0" fontId="5" fillId="5" borderId="18" xfId="3" applyNumberFormat="1" applyFont="1" applyFill="1" applyBorder="1" applyAlignment="1">
      <alignment horizontal="center" vertical="center" wrapText="1"/>
    </xf>
    <xf numFmtId="9" fontId="17" fillId="11" borderId="3" xfId="2" applyFont="1" applyFill="1" applyBorder="1" applyAlignment="1">
      <alignment horizontal="center"/>
    </xf>
    <xf numFmtId="0" fontId="4" fillId="6" borderId="38" xfId="0" applyFont="1" applyFill="1" applyBorder="1" applyAlignment="1">
      <alignment horizontal="center"/>
    </xf>
    <xf numFmtId="0" fontId="4" fillId="6" borderId="10" xfId="0" applyFont="1" applyFill="1" applyBorder="1" applyAlignment="1">
      <alignment horizontal="center"/>
    </xf>
    <xf numFmtId="165" fontId="0" fillId="9" borderId="22" xfId="0" applyNumberFormat="1" applyFill="1" applyBorder="1" applyAlignment="1"/>
    <xf numFmtId="165" fontId="0" fillId="9" borderId="23" xfId="0" applyNumberFormat="1" applyFill="1" applyBorder="1" applyAlignment="1"/>
    <xf numFmtId="165" fontId="0" fillId="9" borderId="24" xfId="0" applyNumberFormat="1" applyFill="1" applyBorder="1" applyAlignment="1"/>
    <xf numFmtId="165" fontId="0" fillId="9" borderId="31" xfId="0" applyNumberFormat="1" applyFill="1" applyBorder="1" applyAlignment="1"/>
    <xf numFmtId="1" fontId="5" fillId="0" borderId="0" xfId="3" applyNumberFormat="1" applyFont="1" applyAlignment="1">
      <alignment vertical="center" wrapText="1"/>
    </xf>
    <xf numFmtId="1" fontId="5" fillId="0" borderId="41" xfId="3" applyNumberFormat="1" applyFont="1" applyBorder="1" applyAlignment="1">
      <alignment vertical="center" wrapText="1"/>
    </xf>
    <xf numFmtId="166" fontId="5" fillId="11" borderId="3" xfId="1" applyNumberFormat="1" applyFont="1" applyFill="1" applyBorder="1" applyAlignment="1">
      <alignment horizontal="center" vertical="center" wrapText="1"/>
    </xf>
    <xf numFmtId="166" fontId="0" fillId="0" borderId="0" xfId="0" applyNumberFormat="1"/>
    <xf numFmtId="1" fontId="5" fillId="0" borderId="0" xfId="3" applyNumberFormat="1" applyFont="1" applyBorder="1" applyAlignment="1">
      <alignment horizontal="left" vertical="center" wrapText="1"/>
    </xf>
    <xf numFmtId="0" fontId="14" fillId="2" borderId="26" xfId="0" applyFont="1" applyFill="1" applyBorder="1"/>
    <xf numFmtId="0" fontId="14" fillId="2" borderId="27" xfId="0" applyFont="1" applyFill="1" applyBorder="1"/>
    <xf numFmtId="1" fontId="5" fillId="0" borderId="27" xfId="3" applyNumberFormat="1" applyFont="1" applyBorder="1" applyAlignment="1">
      <alignment horizontal="left" vertical="center" wrapText="1"/>
    </xf>
    <xf numFmtId="0" fontId="14" fillId="2" borderId="44" xfId="0" applyFont="1" applyFill="1" applyBorder="1"/>
    <xf numFmtId="1" fontId="5" fillId="0" borderId="0" xfId="3" applyNumberFormat="1" applyFont="1" applyBorder="1" applyAlignment="1">
      <alignment vertical="center" wrapText="1"/>
    </xf>
    <xf numFmtId="0" fontId="14" fillId="2" borderId="45" xfId="0" applyFont="1" applyFill="1" applyBorder="1"/>
    <xf numFmtId="0" fontId="0" fillId="0" borderId="9" xfId="0" applyBorder="1"/>
    <xf numFmtId="166" fontId="0" fillId="0" borderId="0" xfId="0" applyNumberFormat="1" applyBorder="1" applyAlignment="1">
      <alignment horizontal="center"/>
    </xf>
    <xf numFmtId="0" fontId="0" fillId="0" borderId="46" xfId="0" applyBorder="1"/>
    <xf numFmtId="0" fontId="0" fillId="0" borderId="47" xfId="0" applyBorder="1"/>
    <xf numFmtId="166" fontId="0" fillId="0" borderId="47" xfId="0" applyNumberFormat="1" applyBorder="1" applyAlignment="1">
      <alignment horizontal="center"/>
    </xf>
    <xf numFmtId="0" fontId="14" fillId="2" borderId="47" xfId="0" applyFont="1" applyFill="1" applyBorder="1"/>
    <xf numFmtId="0" fontId="14" fillId="2" borderId="48" xfId="0" applyFont="1" applyFill="1" applyBorder="1"/>
    <xf numFmtId="0" fontId="4" fillId="2" borderId="0" xfId="0" applyFont="1" applyFill="1" applyBorder="1" applyAlignment="1">
      <alignment horizontal="center" wrapText="1"/>
    </xf>
    <xf numFmtId="0" fontId="17" fillId="4" borderId="3" xfId="0" applyNumberFormat="1" applyFont="1" applyFill="1" applyBorder="1" applyAlignment="1">
      <alignment horizontal="center" vertical="center"/>
    </xf>
    <xf numFmtId="0" fontId="0" fillId="10" borderId="18" xfId="0" applyFill="1" applyBorder="1" applyAlignment="1" applyProtection="1">
      <alignment horizontal="center"/>
      <protection locked="0"/>
    </xf>
    <xf numFmtId="166" fontId="17" fillId="4" borderId="3" xfId="1" applyNumberFormat="1" applyFont="1" applyFill="1" applyBorder="1" applyAlignment="1">
      <alignment horizontal="center" vertical="center" wrapText="1"/>
    </xf>
    <xf numFmtId="166" fontId="5" fillId="2" borderId="0" xfId="0" applyNumberFormat="1" applyFont="1" applyFill="1" applyAlignment="1">
      <alignment horizontal="center"/>
    </xf>
    <xf numFmtId="9" fontId="5" fillId="11" borderId="3" xfId="2" applyNumberFormat="1" applyFont="1" applyFill="1" applyBorder="1" applyAlignment="1">
      <alignment horizontal="center"/>
    </xf>
    <xf numFmtId="0" fontId="5" fillId="2" borderId="0" xfId="0" applyFont="1" applyFill="1" applyAlignment="1">
      <alignment horizontal="center"/>
    </xf>
    <xf numFmtId="1" fontId="5" fillId="0" borderId="0" xfId="3" applyNumberFormat="1" applyFont="1" applyAlignment="1">
      <alignment horizontal="left" vertical="center" wrapText="1" indent="2"/>
    </xf>
    <xf numFmtId="0" fontId="14" fillId="2" borderId="0" xfId="0" applyFont="1" applyFill="1" applyAlignment="1">
      <alignment horizontal="left" indent="2"/>
    </xf>
    <xf numFmtId="0" fontId="0" fillId="2" borderId="0" xfId="0" applyFill="1"/>
    <xf numFmtId="0" fontId="10" fillId="0" borderId="3" xfId="0" applyFont="1" applyBorder="1" applyAlignment="1">
      <alignment horizontal="justify" vertical="center"/>
    </xf>
    <xf numFmtId="0" fontId="10" fillId="0" borderId="3" xfId="0" applyFont="1" applyBorder="1" applyAlignment="1">
      <alignment vertical="center" wrapText="1"/>
    </xf>
    <xf numFmtId="0" fontId="7" fillId="0" borderId="3" xfId="0" applyFont="1" applyBorder="1" applyAlignment="1">
      <alignment horizontal="left" vertical="center" wrapText="1"/>
    </xf>
    <xf numFmtId="0" fontId="0" fillId="6" borderId="3" xfId="0" applyFill="1" applyBorder="1"/>
    <xf numFmtId="0" fontId="11" fillId="2" borderId="0" xfId="0" applyFont="1" applyFill="1" applyAlignment="1">
      <alignment horizontal="center"/>
    </xf>
    <xf numFmtId="0" fontId="0" fillId="2" borderId="3" xfId="0" applyFill="1" applyBorder="1"/>
    <xf numFmtId="0" fontId="0" fillId="3" borderId="2" xfId="0" applyFill="1" applyBorder="1"/>
    <xf numFmtId="0" fontId="0" fillId="3" borderId="7" xfId="0" applyFill="1" applyBorder="1"/>
    <xf numFmtId="0" fontId="7" fillId="12" borderId="8" xfId="0" applyFont="1" applyFill="1" applyBorder="1" applyAlignment="1"/>
    <xf numFmtId="0" fontId="7" fillId="12" borderId="7" xfId="0" applyFont="1" applyFill="1" applyBorder="1" applyAlignment="1"/>
    <xf numFmtId="0" fontId="7" fillId="12" borderId="4" xfId="0" applyFont="1" applyFill="1" applyBorder="1" applyAlignment="1"/>
    <xf numFmtId="0" fontId="0" fillId="2" borderId="13" xfId="0" applyFill="1" applyBorder="1"/>
    <xf numFmtId="0" fontId="0" fillId="2" borderId="17" xfId="0" applyFill="1" applyBorder="1"/>
    <xf numFmtId="0" fontId="0" fillId="2" borderId="4" xfId="0" applyFill="1" applyBorder="1"/>
    <xf numFmtId="0" fontId="7" fillId="12" borderId="49" xfId="0" applyFont="1" applyFill="1" applyBorder="1" applyAlignment="1"/>
    <xf numFmtId="0" fontId="0" fillId="2" borderId="22" xfId="0" applyFill="1" applyBorder="1"/>
    <xf numFmtId="0" fontId="0" fillId="2" borderId="23" xfId="0" applyFill="1" applyBorder="1"/>
    <xf numFmtId="0" fontId="0" fillId="2" borderId="24" xfId="0" applyFill="1" applyBorder="1"/>
    <xf numFmtId="0" fontId="0" fillId="2" borderId="5" xfId="0" applyFill="1" applyBorder="1"/>
    <xf numFmtId="0" fontId="0" fillId="2" borderId="6" xfId="0" applyFill="1" applyBorder="1"/>
    <xf numFmtId="0" fontId="0" fillId="2" borderId="31" xfId="0" applyFill="1" applyBorder="1"/>
    <xf numFmtId="0" fontId="0" fillId="2" borderId="32" xfId="0" applyFill="1" applyBorder="1"/>
    <xf numFmtId="0" fontId="0" fillId="2" borderId="33" xfId="0" applyFill="1" applyBorder="1"/>
    <xf numFmtId="0" fontId="0" fillId="2" borderId="20" xfId="0" applyFill="1" applyBorder="1"/>
    <xf numFmtId="0" fontId="0" fillId="2" borderId="2" xfId="0" applyFill="1" applyBorder="1"/>
    <xf numFmtId="0" fontId="0" fillId="2" borderId="50" xfId="0" applyFill="1" applyBorder="1"/>
    <xf numFmtId="0" fontId="7" fillId="12" borderId="30" xfId="0" applyFont="1" applyFill="1" applyBorder="1" applyAlignment="1"/>
    <xf numFmtId="0" fontId="7" fillId="12" borderId="50" xfId="0" applyFont="1" applyFill="1" applyBorder="1" applyAlignment="1"/>
    <xf numFmtId="0" fontId="0" fillId="3" borderId="30" xfId="0" applyFill="1" applyBorder="1"/>
    <xf numFmtId="0" fontId="0" fillId="3" borderId="21" xfId="0" applyFill="1" applyBorder="1"/>
    <xf numFmtId="1" fontId="5" fillId="0" borderId="0" xfId="3" applyNumberFormat="1" applyFont="1" applyAlignment="1">
      <alignment horizontal="left" vertical="center" wrapText="1"/>
    </xf>
    <xf numFmtId="1" fontId="5" fillId="0" borderId="0" xfId="3" applyNumberFormat="1" applyFont="1" applyBorder="1" applyAlignment="1">
      <alignment horizontal="left" vertical="center" wrapText="1"/>
    </xf>
    <xf numFmtId="0" fontId="0" fillId="0" borderId="0" xfId="0"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7" fillId="0" borderId="58" xfId="0" applyFont="1" applyBorder="1" applyAlignment="1">
      <alignment horizontal="center" vertical="top" wrapText="1"/>
    </xf>
    <xf numFmtId="0" fontId="19" fillId="0" borderId="0" xfId="0" applyFont="1" applyAlignment="1">
      <alignment vertical="top" wrapText="1"/>
    </xf>
    <xf numFmtId="0" fontId="20" fillId="0" borderId="0" xfId="0" applyFont="1" applyAlignment="1">
      <alignment vertical="top"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19" fillId="0" borderId="57" xfId="0" applyFont="1" applyBorder="1" applyAlignment="1">
      <alignment horizontal="left" vertical="top" wrapText="1"/>
    </xf>
    <xf numFmtId="0" fontId="19" fillId="0" borderId="54" xfId="0" applyFont="1" applyBorder="1" applyAlignment="1">
      <alignment horizontal="left" vertical="top" wrapText="1"/>
    </xf>
    <xf numFmtId="0" fontId="10" fillId="0" borderId="58" xfId="0" applyFont="1" applyBorder="1" applyAlignment="1">
      <alignment horizontal="left" vertical="top" wrapText="1"/>
    </xf>
    <xf numFmtId="0" fontId="19" fillId="0" borderId="55" xfId="0" applyFont="1" applyBorder="1" applyAlignment="1">
      <alignment horizontal="left" vertical="top" wrapText="1"/>
    </xf>
    <xf numFmtId="0" fontId="10" fillId="0" borderId="56" xfId="0" applyFont="1" applyBorder="1" applyAlignment="1">
      <alignment horizontal="left" vertical="top" wrapText="1"/>
    </xf>
    <xf numFmtId="0" fontId="23" fillId="0" borderId="58" xfId="0" applyFont="1" applyBorder="1" applyAlignment="1">
      <alignment horizontal="left" vertical="top" wrapText="1"/>
    </xf>
    <xf numFmtId="43" fontId="7" fillId="8" borderId="18" xfId="1" applyNumberFormat="1" applyFont="1" applyFill="1" applyBorder="1" applyAlignment="1" applyProtection="1">
      <alignment horizontal="left" vertical="center" wrapText="1"/>
    </xf>
    <xf numFmtId="0" fontId="3" fillId="2" borderId="0" xfId="3" applyFont="1" applyFill="1" applyBorder="1" applyAlignment="1" applyProtection="1"/>
    <xf numFmtId="0" fontId="3" fillId="2" borderId="0" xfId="3" applyFont="1" applyFill="1" applyBorder="1" applyProtection="1"/>
    <xf numFmtId="0" fontId="5" fillId="2" borderId="0" xfId="3" applyFont="1" applyFill="1" applyBorder="1" applyAlignment="1" applyProtection="1">
      <alignment horizontal="left" vertical="top" indent="2"/>
    </xf>
    <xf numFmtId="0" fontId="5" fillId="2" borderId="0" xfId="0" applyFont="1" applyFill="1" applyBorder="1" applyAlignment="1" applyProtection="1">
      <alignment vertical="center"/>
    </xf>
    <xf numFmtId="1" fontId="5" fillId="7" borderId="13" xfId="3" applyNumberFormat="1" applyFont="1" applyFill="1" applyBorder="1" applyAlignment="1" applyProtection="1">
      <alignment horizontal="center" vertical="center"/>
    </xf>
    <xf numFmtId="164" fontId="5" fillId="4" borderId="3" xfId="4" applyNumberFormat="1" applyFont="1" applyFill="1" applyBorder="1" applyAlignment="1" applyProtection="1">
      <alignment horizontal="center" vertical="center" wrapText="1"/>
    </xf>
    <xf numFmtId="164" fontId="5" fillId="4" borderId="2" xfId="4" applyNumberFormat="1" applyFont="1" applyFill="1" applyBorder="1" applyAlignment="1" applyProtection="1">
      <alignment horizontal="center" vertical="center" wrapText="1"/>
    </xf>
    <xf numFmtId="0" fontId="5" fillId="4" borderId="3" xfId="3" applyNumberFormat="1" applyFont="1" applyFill="1" applyBorder="1" applyAlignment="1" applyProtection="1">
      <alignment horizontal="center" vertical="center" wrapText="1"/>
    </xf>
    <xf numFmtId="1" fontId="7" fillId="7" borderId="2" xfId="3" applyNumberFormat="1" applyFont="1" applyFill="1" applyBorder="1" applyAlignment="1" applyProtection="1">
      <alignment horizontal="right" vertical="center"/>
    </xf>
    <xf numFmtId="1" fontId="7" fillId="7" borderId="7" xfId="3" applyNumberFormat="1" applyFont="1" applyFill="1" applyBorder="1" applyAlignment="1" applyProtection="1">
      <alignment vertical="center"/>
    </xf>
    <xf numFmtId="0" fontId="7" fillId="2" borderId="3" xfId="3" applyNumberFormat="1" applyFont="1" applyFill="1" applyBorder="1" applyAlignment="1" applyProtection="1">
      <alignment horizontal="left" vertical="top" wrapText="1"/>
    </xf>
    <xf numFmtId="0" fontId="8" fillId="2" borderId="3" xfId="3" applyNumberFormat="1" applyFont="1" applyFill="1" applyBorder="1" applyAlignment="1" applyProtection="1">
      <alignment horizontal="center" wrapText="1"/>
    </xf>
    <xf numFmtId="0" fontId="10" fillId="2" borderId="3" xfId="3" applyNumberFormat="1" applyFont="1" applyFill="1" applyBorder="1" applyAlignment="1" applyProtection="1">
      <alignment horizontal="left" vertical="top" wrapText="1"/>
    </xf>
    <xf numFmtId="43" fontId="3" fillId="2" borderId="0" xfId="1" applyFont="1" applyFill="1" applyBorder="1" applyProtection="1"/>
    <xf numFmtId="9" fontId="3" fillId="2" borderId="0" xfId="2" applyFont="1" applyFill="1" applyBorder="1" applyProtection="1"/>
    <xf numFmtId="0" fontId="7" fillId="8" borderId="15" xfId="3" applyNumberFormat="1" applyFont="1" applyFill="1" applyBorder="1" applyAlignment="1" applyProtection="1">
      <alignment horizontal="right" vertical="center" wrapText="1"/>
    </xf>
    <xf numFmtId="0" fontId="7" fillId="8" borderId="19" xfId="3" applyNumberFormat="1" applyFont="1" applyFill="1" applyBorder="1" applyAlignment="1" applyProtection="1">
      <alignment vertical="center" wrapText="1"/>
    </xf>
    <xf numFmtId="0" fontId="7" fillId="8" borderId="25" xfId="3" applyNumberFormat="1" applyFont="1" applyFill="1" applyBorder="1" applyAlignment="1" applyProtection="1">
      <alignment vertical="center" wrapText="1"/>
    </xf>
    <xf numFmtId="43" fontId="7" fillId="8" borderId="15" xfId="1" applyNumberFormat="1" applyFont="1" applyFill="1" applyBorder="1" applyAlignment="1" applyProtection="1">
      <alignment horizontal="left" vertical="center" wrapText="1"/>
    </xf>
    <xf numFmtId="43" fontId="7" fillId="8" borderId="14" xfId="1" applyNumberFormat="1" applyFont="1" applyFill="1" applyBorder="1" applyAlignment="1" applyProtection="1">
      <alignment horizontal="left" vertical="center" wrapText="1"/>
    </xf>
    <xf numFmtId="43" fontId="7" fillId="8" borderId="16" xfId="1" applyNumberFormat="1" applyFont="1" applyFill="1" applyBorder="1" applyAlignment="1" applyProtection="1">
      <alignment horizontal="left" vertical="center" wrapText="1"/>
    </xf>
    <xf numFmtId="9" fontId="7" fillId="8" borderId="16" xfId="2" applyNumberFormat="1" applyFont="1" applyFill="1" applyBorder="1" applyAlignment="1" applyProtection="1">
      <alignment horizontal="center" vertical="center" wrapText="1"/>
    </xf>
    <xf numFmtId="0" fontId="3" fillId="2" borderId="0" xfId="3" applyFont="1" applyFill="1" applyBorder="1" applyAlignment="1" applyProtection="1">
      <alignment wrapText="1"/>
    </xf>
    <xf numFmtId="0" fontId="3" fillId="2" borderId="0" xfId="3" applyFont="1" applyFill="1" applyBorder="1" applyAlignment="1" applyProtection="1">
      <alignment horizontal="center" wrapText="1"/>
    </xf>
    <xf numFmtId="1" fontId="5" fillId="7" borderId="17" xfId="3" applyNumberFormat="1" applyFont="1" applyFill="1" applyBorder="1" applyAlignment="1" applyProtection="1">
      <alignment horizontal="center" vertical="center"/>
    </xf>
    <xf numFmtId="43" fontId="8" fillId="2" borderId="2" xfId="1" applyNumberFormat="1" applyFont="1" applyFill="1" applyBorder="1" applyAlignment="1" applyProtection="1">
      <alignment horizontal="center" vertical="center" wrapText="1"/>
    </xf>
    <xf numFmtId="43" fontId="8" fillId="2" borderId="3" xfId="1" applyNumberFormat="1" applyFont="1" applyFill="1" applyBorder="1" applyAlignment="1" applyProtection="1">
      <alignment horizontal="center" vertical="center" wrapText="1"/>
    </xf>
    <xf numFmtId="43" fontId="8" fillId="2" borderId="3" xfId="1" applyNumberFormat="1" applyFont="1" applyFill="1" applyBorder="1" applyAlignment="1" applyProtection="1">
      <alignment vertical="center" wrapText="1"/>
    </xf>
    <xf numFmtId="43" fontId="7" fillId="0" borderId="3" xfId="3" applyNumberFormat="1" applyFont="1" applyFill="1" applyBorder="1" applyAlignment="1" applyProtection="1"/>
    <xf numFmtId="0" fontId="10" fillId="2" borderId="43" xfId="3" applyFont="1" applyFill="1" applyBorder="1" applyAlignment="1" applyProtection="1">
      <alignment wrapText="1"/>
    </xf>
    <xf numFmtId="43" fontId="8" fillId="0" borderId="3" xfId="1" applyNumberFormat="1" applyFont="1" applyFill="1" applyBorder="1" applyAlignment="1" applyProtection="1">
      <alignment horizontal="center" vertical="center" wrapText="1"/>
    </xf>
    <xf numFmtId="43" fontId="8" fillId="2" borderId="13" xfId="1" applyNumberFormat="1" applyFont="1" applyFill="1" applyBorder="1" applyAlignment="1" applyProtection="1">
      <alignment horizontal="center" vertical="center" wrapText="1"/>
    </xf>
    <xf numFmtId="43" fontId="8" fillId="2" borderId="13" xfId="1" applyNumberFormat="1" applyFont="1" applyFill="1" applyBorder="1" applyAlignment="1" applyProtection="1">
      <alignment vertical="center" wrapText="1"/>
    </xf>
    <xf numFmtId="43" fontId="7" fillId="0" borderId="13" xfId="3" applyNumberFormat="1" applyFont="1" applyFill="1" applyBorder="1" applyAlignment="1" applyProtection="1"/>
    <xf numFmtId="43" fontId="7" fillId="8" borderId="34" xfId="1" applyNumberFormat="1" applyFont="1" applyFill="1" applyBorder="1" applyAlignment="1" applyProtection="1">
      <alignment horizontal="left" vertical="center" wrapText="1"/>
    </xf>
    <xf numFmtId="43" fontId="7" fillId="8" borderId="35" xfId="1" applyNumberFormat="1" applyFont="1" applyFill="1" applyBorder="1" applyAlignment="1" applyProtection="1">
      <alignment horizontal="left" vertical="center" wrapText="1"/>
    </xf>
    <xf numFmtId="0" fontId="4" fillId="2" borderId="3" xfId="3" applyFont="1" applyFill="1" applyBorder="1" applyAlignment="1" applyProtection="1">
      <alignment vertical="top" wrapText="1"/>
    </xf>
    <xf numFmtId="0" fontId="10" fillId="2" borderId="43" xfId="3" applyFont="1" applyFill="1" applyBorder="1" applyProtection="1"/>
    <xf numFmtId="0" fontId="2" fillId="2" borderId="3" xfId="3" applyFont="1" applyFill="1" applyBorder="1" applyAlignment="1" applyProtection="1">
      <alignment wrapText="1"/>
    </xf>
    <xf numFmtId="43" fontId="7" fillId="8" borderId="51" xfId="1" applyNumberFormat="1" applyFont="1" applyFill="1" applyBorder="1" applyAlignment="1" applyProtection="1">
      <alignment horizontal="left" vertical="center" wrapText="1"/>
    </xf>
    <xf numFmtId="164" fontId="5" fillId="4" borderId="18" xfId="4" applyNumberFormat="1" applyFont="1" applyFill="1" applyBorder="1" applyAlignment="1" applyProtection="1">
      <alignment horizontal="right" vertical="center" wrapText="1" indent="1"/>
    </xf>
    <xf numFmtId="9" fontId="7" fillId="5" borderId="16" xfId="2" applyNumberFormat="1" applyFont="1" applyFill="1" applyBorder="1" applyAlignment="1" applyProtection="1">
      <alignment horizontal="center" vertical="center" wrapText="1"/>
    </xf>
    <xf numFmtId="0" fontId="10" fillId="0" borderId="22" xfId="3" applyFont="1" applyBorder="1" applyAlignment="1" applyProtection="1">
      <alignment vertical="center" wrapText="1"/>
    </xf>
    <xf numFmtId="0" fontId="3" fillId="2" borderId="0" xfId="3" applyNumberFormat="1" applyFont="1" applyFill="1" applyBorder="1" applyAlignment="1" applyProtection="1">
      <alignment wrapText="1"/>
    </xf>
    <xf numFmtId="43" fontId="3" fillId="2" borderId="0" xfId="3" applyNumberFormat="1" applyFont="1" applyFill="1" applyBorder="1" applyAlignment="1" applyProtection="1">
      <alignment wrapText="1"/>
    </xf>
    <xf numFmtId="164" fontId="3" fillId="2" borderId="0" xfId="3" applyNumberFormat="1" applyFont="1" applyFill="1" applyBorder="1" applyAlignment="1" applyProtection="1">
      <alignment wrapText="1"/>
    </xf>
    <xf numFmtId="164" fontId="3" fillId="2" borderId="0" xfId="4" applyFont="1" applyFill="1" applyBorder="1" applyAlignment="1" applyProtection="1">
      <alignment horizontal="center" wrapText="1"/>
    </xf>
    <xf numFmtId="0" fontId="12" fillId="2" borderId="0" xfId="3" applyFont="1" applyFill="1" applyBorder="1" applyAlignment="1" applyProtection="1">
      <alignment wrapText="1"/>
    </xf>
    <xf numFmtId="164" fontId="3" fillId="2" borderId="0" xfId="4" applyFont="1" applyFill="1" applyBorder="1" applyAlignment="1" applyProtection="1">
      <alignment wrapText="1"/>
    </xf>
    <xf numFmtId="0" fontId="3" fillId="2" borderId="0" xfId="3" applyFont="1" applyFill="1" applyBorder="1" applyAlignment="1" applyProtection="1">
      <alignment horizontal="left" wrapText="1"/>
    </xf>
    <xf numFmtId="164" fontId="12" fillId="2" borderId="0" xfId="3" applyNumberFormat="1" applyFont="1" applyFill="1" applyBorder="1" applyAlignment="1" applyProtection="1">
      <alignment wrapText="1"/>
    </xf>
    <xf numFmtId="0" fontId="12" fillId="2" borderId="0" xfId="3" applyFont="1" applyFill="1" applyBorder="1" applyAlignment="1" applyProtection="1">
      <alignment horizontal="center" wrapText="1"/>
    </xf>
    <xf numFmtId="0" fontId="13" fillId="0" borderId="0" xfId="0" applyFont="1" applyProtection="1"/>
    <xf numFmtId="0" fontId="0" fillId="3" borderId="5" xfId="0" applyFill="1" applyBorder="1"/>
    <xf numFmtId="0" fontId="0" fillId="3" borderId="3" xfId="0" applyFill="1" applyBorder="1"/>
    <xf numFmtId="0" fontId="0" fillId="0" borderId="5" xfId="0" applyFill="1" applyBorder="1"/>
    <xf numFmtId="0" fontId="0" fillId="0" borderId="3" xfId="0" applyFill="1" applyBorder="1"/>
    <xf numFmtId="0" fontId="0" fillId="3" borderId="23" xfId="0" applyFill="1" applyBorder="1"/>
    <xf numFmtId="0" fontId="5" fillId="0" borderId="2" xfId="0" applyFont="1" applyBorder="1" applyAlignment="1">
      <alignment horizontal="left" vertical="center" wrapText="1"/>
    </xf>
    <xf numFmtId="0" fontId="0" fillId="3" borderId="22" xfId="0" applyFill="1" applyBorder="1"/>
    <xf numFmtId="0" fontId="0" fillId="3" borderId="33" xfId="0" applyFill="1" applyBorder="1"/>
    <xf numFmtId="0" fontId="7" fillId="2" borderId="3" xfId="3" applyNumberFormat="1" applyFont="1" applyFill="1" applyBorder="1" applyAlignment="1" applyProtection="1">
      <alignment horizontal="left" vertical="center" wrapText="1"/>
    </xf>
    <xf numFmtId="0" fontId="8" fillId="2" borderId="3" xfId="3" applyNumberFormat="1" applyFont="1" applyFill="1" applyBorder="1" applyAlignment="1" applyProtection="1">
      <alignment horizontal="center" vertical="center" wrapText="1"/>
    </xf>
    <xf numFmtId="0" fontId="10" fillId="0" borderId="59" xfId="0" applyFont="1" applyBorder="1" applyAlignment="1">
      <alignment horizontal="left" vertical="top" wrapText="1"/>
    </xf>
    <xf numFmtId="0" fontId="19" fillId="0" borderId="43" xfId="0" applyFont="1" applyBorder="1" applyAlignment="1">
      <alignment horizontal="left" vertical="top" wrapText="1"/>
    </xf>
    <xf numFmtId="0" fontId="10" fillId="0" borderId="43" xfId="0" applyFont="1" applyBorder="1" applyAlignment="1">
      <alignment horizontal="left" vertical="top" wrapText="1"/>
    </xf>
    <xf numFmtId="0" fontId="27" fillId="0" borderId="45" xfId="0" applyFont="1" applyBorder="1" applyAlignment="1">
      <alignment horizontal="left" vertical="top" wrapText="1"/>
    </xf>
    <xf numFmtId="0" fontId="26" fillId="15" borderId="3" xfId="0" applyFont="1" applyFill="1" applyBorder="1" applyAlignment="1">
      <alignment horizontal="center" vertical="top" wrapText="1"/>
    </xf>
    <xf numFmtId="0" fontId="26" fillId="3" borderId="3" xfId="0" applyFont="1" applyFill="1" applyBorder="1" applyAlignment="1">
      <alignment horizontal="center" vertical="top" wrapText="1"/>
    </xf>
    <xf numFmtId="0" fontId="27" fillId="0" borderId="12" xfId="0" applyFont="1" applyBorder="1" applyAlignment="1">
      <alignment horizontal="left" vertical="top" wrapText="1"/>
    </xf>
    <xf numFmtId="0" fontId="27" fillId="0" borderId="60" xfId="0" applyFont="1" applyBorder="1" applyAlignment="1">
      <alignment horizontal="left" vertical="top" wrapText="1"/>
    </xf>
    <xf numFmtId="0" fontId="27" fillId="0" borderId="50" xfId="0" applyFont="1" applyBorder="1" applyAlignment="1">
      <alignment horizontal="left" vertical="top" wrapText="1"/>
    </xf>
    <xf numFmtId="0" fontId="27" fillId="0" borderId="10" xfId="0" applyFont="1" applyBorder="1" applyAlignment="1">
      <alignment horizontal="left" vertical="top" wrapText="1"/>
    </xf>
    <xf numFmtId="0" fontId="27" fillId="0" borderId="41" xfId="0" applyFont="1" applyBorder="1" applyAlignment="1">
      <alignment horizontal="left" vertical="top" wrapText="1"/>
    </xf>
    <xf numFmtId="0" fontId="8" fillId="0" borderId="10" xfId="0" applyFont="1" applyBorder="1" applyAlignment="1">
      <alignment vertical="top" wrapText="1"/>
    </xf>
    <xf numFmtId="0" fontId="8" fillId="0" borderId="61" xfId="0" applyFont="1" applyBorder="1" applyAlignment="1">
      <alignment vertical="top" wrapText="1"/>
    </xf>
    <xf numFmtId="0" fontId="8" fillId="0" borderId="62" xfId="0" applyFont="1" applyBorder="1" applyAlignment="1">
      <alignment vertical="top" wrapText="1"/>
    </xf>
    <xf numFmtId="0" fontId="27" fillId="0" borderId="21" xfId="0" applyFont="1" applyBorder="1" applyAlignment="1">
      <alignment horizontal="left" vertical="top" wrapText="1"/>
    </xf>
    <xf numFmtId="0" fontId="27" fillId="0" borderId="41" xfId="0" applyFont="1" applyBorder="1" applyAlignment="1">
      <alignment horizontal="left" vertical="center" wrapText="1" indent="2"/>
    </xf>
    <xf numFmtId="0" fontId="8" fillId="0" borderId="41" xfId="0" applyFont="1" applyBorder="1" applyAlignment="1">
      <alignment vertical="top" wrapText="1"/>
    </xf>
    <xf numFmtId="0" fontId="8" fillId="0" borderId="21" xfId="0" applyFont="1" applyBorder="1" applyAlignment="1">
      <alignment vertical="top" wrapText="1"/>
    </xf>
    <xf numFmtId="0" fontId="26" fillId="15" borderId="4" xfId="0" applyFont="1" applyFill="1" applyBorder="1" applyAlignment="1">
      <alignment horizontal="center" vertical="center" wrapText="1"/>
    </xf>
    <xf numFmtId="0" fontId="26" fillId="15" borderId="3" xfId="0" applyFont="1" applyFill="1" applyBorder="1" applyAlignment="1">
      <alignment horizontal="center" vertical="center" wrapText="1"/>
    </xf>
    <xf numFmtId="0" fontId="27" fillId="0" borderId="38" xfId="0" applyFont="1" applyBorder="1" applyAlignment="1">
      <alignment horizontal="left" vertical="center" wrapText="1" indent="2"/>
    </xf>
    <xf numFmtId="0" fontId="27" fillId="0" borderId="17" xfId="0" applyFont="1" applyBorder="1" applyAlignment="1">
      <alignment horizontal="left" vertical="center" wrapText="1" indent="2"/>
    </xf>
    <xf numFmtId="0" fontId="26" fillId="3" borderId="3" xfId="0" applyFont="1" applyFill="1" applyBorder="1" applyAlignment="1">
      <alignment horizontal="center" vertical="center" wrapText="1"/>
    </xf>
    <xf numFmtId="0" fontId="10" fillId="2" borderId="43" xfId="3" applyFont="1" applyFill="1" applyBorder="1" applyAlignment="1" applyProtection="1">
      <alignment horizontal="left" vertical="top"/>
    </xf>
    <xf numFmtId="0" fontId="5" fillId="5" borderId="3" xfId="3" applyNumberFormat="1" applyFont="1" applyFill="1" applyBorder="1" applyAlignment="1" applyProtection="1">
      <alignment horizontal="center" vertical="center" wrapText="1"/>
    </xf>
    <xf numFmtId="43" fontId="11" fillId="0" borderId="3" xfId="1" applyNumberFormat="1" applyFont="1" applyFill="1" applyBorder="1" applyAlignment="1" applyProtection="1">
      <alignment vertical="center" wrapText="1"/>
    </xf>
    <xf numFmtId="9" fontId="10" fillId="0" borderId="3" xfId="2" applyNumberFormat="1" applyFont="1" applyFill="1" applyBorder="1" applyAlignment="1" applyProtection="1">
      <alignment horizontal="center"/>
    </xf>
    <xf numFmtId="1" fontId="7" fillId="7" borderId="4" xfId="3" applyNumberFormat="1" applyFont="1" applyFill="1" applyBorder="1" applyAlignment="1" applyProtection="1">
      <alignment vertical="center"/>
    </xf>
    <xf numFmtId="164" fontId="5" fillId="4" borderId="17" xfId="4" applyNumberFormat="1" applyFont="1" applyFill="1" applyBorder="1" applyAlignment="1" applyProtection="1">
      <alignment horizontal="center" vertical="center" wrapText="1"/>
    </xf>
    <xf numFmtId="0" fontId="5" fillId="5" borderId="17" xfId="3" applyNumberFormat="1" applyFont="1" applyFill="1" applyBorder="1" applyAlignment="1" applyProtection="1">
      <alignment horizontal="center" vertical="center" wrapText="1"/>
    </xf>
    <xf numFmtId="0" fontId="5" fillId="4" borderId="17" xfId="3" applyNumberFormat="1" applyFont="1" applyFill="1" applyBorder="1" applyAlignment="1" applyProtection="1">
      <alignment horizontal="center" vertical="center" wrapText="1"/>
    </xf>
    <xf numFmtId="43" fontId="8" fillId="0" borderId="3" xfId="1" applyNumberFormat="1" applyFont="1" applyFill="1" applyBorder="1" applyAlignment="1" applyProtection="1">
      <alignment vertical="center" wrapText="1"/>
    </xf>
    <xf numFmtId="9" fontId="10" fillId="0" borderId="3" xfId="2" applyNumberFormat="1" applyFont="1" applyFill="1" applyBorder="1" applyAlignment="1" applyProtection="1">
      <alignment horizontal="center" vertical="center"/>
    </xf>
    <xf numFmtId="0" fontId="8" fillId="2" borderId="3" xfId="3" applyNumberFormat="1" applyFont="1" applyFill="1" applyBorder="1" applyAlignment="1" applyProtection="1">
      <alignment horizontal="center" vertical="top" wrapText="1"/>
    </xf>
    <xf numFmtId="0" fontId="8" fillId="2" borderId="3" xfId="3" applyNumberFormat="1" applyFont="1" applyFill="1" applyBorder="1" applyAlignment="1" applyProtection="1">
      <alignment horizontal="left" vertical="top" wrapText="1"/>
    </xf>
    <xf numFmtId="43" fontId="8" fillId="2" borderId="3" xfId="1" applyNumberFormat="1" applyFont="1" applyFill="1" applyBorder="1" applyAlignment="1" applyProtection="1">
      <alignment horizontal="center" vertical="top" wrapText="1"/>
    </xf>
    <xf numFmtId="164" fontId="0" fillId="2" borderId="3" xfId="4" applyFont="1" applyFill="1" applyBorder="1" applyAlignment="1" applyProtection="1">
      <alignment vertical="top" wrapText="1"/>
    </xf>
    <xf numFmtId="0" fontId="8" fillId="2" borderId="3" xfId="3" applyNumberFormat="1" applyFont="1" applyFill="1" applyBorder="1" applyAlignment="1" applyProtection="1">
      <alignment horizontal="left" vertical="center" wrapText="1"/>
    </xf>
    <xf numFmtId="0" fontId="8" fillId="2" borderId="3" xfId="1" applyNumberFormat="1" applyFont="1" applyFill="1" applyBorder="1" applyAlignment="1" applyProtection="1">
      <alignment horizontal="left" vertical="center" wrapText="1"/>
    </xf>
    <xf numFmtId="1" fontId="7" fillId="7" borderId="2" xfId="3" applyNumberFormat="1" applyFont="1" applyFill="1" applyBorder="1" applyAlignment="1" applyProtection="1">
      <alignment vertical="center"/>
    </xf>
    <xf numFmtId="0" fontId="10" fillId="2" borderId="13" xfId="3" applyNumberFormat="1" applyFont="1" applyFill="1" applyBorder="1" applyAlignment="1" applyProtection="1">
      <alignment horizontal="left" vertical="top" wrapText="1"/>
    </xf>
    <xf numFmtId="0" fontId="7" fillId="2" borderId="13" xfId="3" applyNumberFormat="1" applyFont="1" applyFill="1" applyBorder="1" applyAlignment="1" applyProtection="1">
      <alignment horizontal="left" vertical="top" wrapText="1"/>
    </xf>
    <xf numFmtId="0" fontId="8" fillId="2" borderId="13" xfId="3" applyNumberFormat="1" applyFont="1" applyFill="1" applyBorder="1" applyAlignment="1" applyProtection="1">
      <alignment horizontal="center" wrapText="1"/>
    </xf>
    <xf numFmtId="43" fontId="8" fillId="0" borderId="13" xfId="1" applyNumberFormat="1" applyFont="1" applyFill="1" applyBorder="1" applyAlignment="1" applyProtection="1">
      <alignment horizontal="center" vertical="center" wrapText="1"/>
    </xf>
    <xf numFmtId="43" fontId="11" fillId="0" borderId="13" xfId="1" applyNumberFormat="1" applyFont="1" applyFill="1" applyBorder="1" applyAlignment="1" applyProtection="1">
      <alignment vertical="center" wrapText="1"/>
    </xf>
    <xf numFmtId="9" fontId="10" fillId="0" borderId="13" xfId="2" applyNumberFormat="1" applyFont="1" applyFill="1" applyBorder="1" applyAlignment="1" applyProtection="1">
      <alignment horizontal="center"/>
    </xf>
    <xf numFmtId="0" fontId="8" fillId="2" borderId="13" xfId="3" applyNumberFormat="1" applyFont="1" applyFill="1" applyBorder="1" applyAlignment="1" applyProtection="1">
      <alignment horizontal="center" vertical="top" wrapText="1"/>
    </xf>
    <xf numFmtId="164" fontId="0" fillId="2" borderId="13" xfId="4" applyFont="1" applyFill="1" applyBorder="1" applyAlignment="1" applyProtection="1">
      <alignment vertical="top" wrapText="1"/>
    </xf>
    <xf numFmtId="0" fontId="8" fillId="2" borderId="13" xfId="3" applyNumberFormat="1" applyFont="1" applyFill="1" applyBorder="1" applyAlignment="1" applyProtection="1">
      <alignment horizontal="left" vertical="top" wrapText="1"/>
    </xf>
    <xf numFmtId="43" fontId="8" fillId="2" borderId="11" xfId="1" applyNumberFormat="1" applyFont="1" applyFill="1" applyBorder="1" applyAlignment="1" applyProtection="1">
      <alignment horizontal="center" vertical="center" wrapText="1"/>
    </xf>
    <xf numFmtId="0" fontId="2" fillId="2" borderId="13" xfId="3" applyFont="1" applyFill="1" applyBorder="1" applyAlignment="1" applyProtection="1">
      <alignment wrapText="1"/>
    </xf>
    <xf numFmtId="0" fontId="7" fillId="2" borderId="13" xfId="3" applyNumberFormat="1" applyFont="1" applyFill="1" applyBorder="1" applyAlignment="1" applyProtection="1">
      <alignment horizontal="left" vertical="center" wrapText="1"/>
    </xf>
    <xf numFmtId="0" fontId="8" fillId="2" borderId="13" xfId="3" applyNumberFormat="1" applyFont="1" applyFill="1" applyBorder="1" applyAlignment="1" applyProtection="1">
      <alignment horizontal="center" vertical="center" wrapText="1"/>
    </xf>
    <xf numFmtId="0" fontId="8" fillId="2" borderId="13" xfId="3" applyNumberFormat="1" applyFont="1" applyFill="1" applyBorder="1" applyAlignment="1" applyProtection="1">
      <alignment horizontal="left" vertical="center" wrapText="1"/>
    </xf>
    <xf numFmtId="0" fontId="8" fillId="2" borderId="13" xfId="1" applyNumberFormat="1" applyFont="1" applyFill="1" applyBorder="1" applyAlignment="1" applyProtection="1">
      <alignment horizontal="left" vertical="center" wrapText="1"/>
    </xf>
    <xf numFmtId="43" fontId="8" fillId="0" borderId="13" xfId="1" applyNumberFormat="1" applyFont="1" applyFill="1" applyBorder="1" applyAlignment="1" applyProtection="1">
      <alignment vertical="center" wrapText="1"/>
    </xf>
    <xf numFmtId="9" fontId="10" fillId="0" borderId="13" xfId="2" applyNumberFormat="1" applyFont="1" applyFill="1" applyBorder="1" applyAlignment="1" applyProtection="1">
      <alignment horizontal="center" vertical="center"/>
    </xf>
    <xf numFmtId="0" fontId="8" fillId="2" borderId="3" xfId="1" applyNumberFormat="1" applyFont="1" applyFill="1" applyBorder="1" applyAlignment="1" applyProtection="1">
      <alignment horizontal="center" vertical="center" wrapText="1"/>
    </xf>
    <xf numFmtId="0" fontId="10" fillId="0" borderId="2" xfId="0" applyFont="1" applyBorder="1" applyAlignment="1">
      <alignment vertical="center" wrapText="1"/>
    </xf>
    <xf numFmtId="0" fontId="0" fillId="2" borderId="63" xfId="0" applyFill="1" applyBorder="1"/>
    <xf numFmtId="0" fontId="0" fillId="3" borderId="13" xfId="0" applyFill="1" applyBorder="1"/>
    <xf numFmtId="0" fontId="0" fillId="3" borderId="12" xfId="0" applyFill="1" applyBorder="1"/>
    <xf numFmtId="0" fontId="10" fillId="0" borderId="0" xfId="0" applyFont="1" applyFill="1" applyAlignment="1">
      <alignment vertical="top" wrapText="1"/>
    </xf>
    <xf numFmtId="0" fontId="4" fillId="14" borderId="15" xfId="0" applyFont="1" applyFill="1" applyBorder="1" applyAlignment="1">
      <alignment horizontal="center"/>
    </xf>
    <xf numFmtId="0" fontId="4" fillId="14" borderId="19" xfId="0" applyFont="1" applyFill="1" applyBorder="1" applyAlignment="1">
      <alignment horizontal="center"/>
    </xf>
    <xf numFmtId="0" fontId="25" fillId="0" borderId="30" xfId="0" applyFont="1" applyBorder="1" applyAlignment="1">
      <alignment horizontal="left" vertical="top" wrapText="1"/>
    </xf>
    <xf numFmtId="0" fontId="7" fillId="0" borderId="30" xfId="0" applyFont="1" applyBorder="1" applyAlignment="1">
      <alignment horizontal="left" vertical="top" wrapText="1"/>
    </xf>
    <xf numFmtId="0" fontId="4" fillId="14" borderId="25" xfId="0" applyFont="1" applyFill="1" applyBorder="1" applyAlignment="1">
      <alignment horizontal="center"/>
    </xf>
    <xf numFmtId="1" fontId="5" fillId="0" borderId="0" xfId="3" applyNumberFormat="1" applyFont="1" applyAlignment="1">
      <alignment horizontal="left" vertical="center" wrapText="1"/>
    </xf>
    <xf numFmtId="1" fontId="5" fillId="0" borderId="41" xfId="3" applyNumberFormat="1" applyFont="1" applyBorder="1" applyAlignment="1">
      <alignment horizontal="left" vertical="center" wrapText="1"/>
    </xf>
    <xf numFmtId="166" fontId="18" fillId="11" borderId="2" xfId="0" applyNumberFormat="1" applyFont="1" applyFill="1" applyBorder="1" applyAlignment="1" applyProtection="1">
      <alignment horizontal="center" vertical="center"/>
    </xf>
    <xf numFmtId="166" fontId="18" fillId="11" borderId="7" xfId="0" applyNumberFormat="1" applyFont="1" applyFill="1" applyBorder="1" applyAlignment="1" applyProtection="1">
      <alignment horizontal="center" vertical="center"/>
    </xf>
    <xf numFmtId="166" fontId="18" fillId="11" borderId="4" xfId="0" applyNumberFormat="1" applyFont="1" applyFill="1" applyBorder="1" applyAlignment="1" applyProtection="1">
      <alignment horizontal="center" vertical="center"/>
    </xf>
    <xf numFmtId="0" fontId="5" fillId="0" borderId="0" xfId="0" applyFont="1" applyFill="1" applyBorder="1" applyAlignment="1">
      <alignment horizontal="center" vertical="center" wrapText="1"/>
    </xf>
    <xf numFmtId="1" fontId="5" fillId="0" borderId="0" xfId="3" applyNumberFormat="1" applyFont="1" applyBorder="1" applyAlignment="1">
      <alignment horizontal="left" vertical="center" wrapText="1"/>
    </xf>
    <xf numFmtId="166" fontId="1" fillId="4" borderId="2" xfId="0" applyNumberFormat="1" applyFont="1" applyFill="1" applyBorder="1" applyAlignment="1" applyProtection="1">
      <alignment horizontal="center" vertical="center"/>
    </xf>
    <xf numFmtId="166" fontId="1" fillId="4" borderId="7" xfId="0" applyNumberFormat="1" applyFont="1" applyFill="1" applyBorder="1" applyAlignment="1" applyProtection="1">
      <alignment horizontal="center" vertical="center"/>
    </xf>
    <xf numFmtId="166" fontId="1" fillId="4" borderId="4" xfId="0" applyNumberFormat="1" applyFont="1" applyFill="1" applyBorder="1" applyAlignment="1" applyProtection="1">
      <alignment horizontal="center" vertical="center"/>
    </xf>
    <xf numFmtId="1" fontId="5" fillId="0" borderId="9" xfId="3" applyNumberFormat="1" applyFont="1" applyBorder="1" applyAlignment="1">
      <alignment horizontal="left" vertical="center" wrapText="1"/>
    </xf>
    <xf numFmtId="0" fontId="5" fillId="6" borderId="15"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5" xfId="0" applyFont="1" applyFill="1" applyBorder="1" applyAlignment="1">
      <alignment horizontal="center" vertical="center"/>
    </xf>
    <xf numFmtId="0" fontId="9" fillId="10" borderId="2" xfId="0" applyFont="1" applyFill="1" applyBorder="1" applyAlignment="1" applyProtection="1">
      <alignment horizontal="left" vertical="top" wrapText="1"/>
      <protection locked="0"/>
    </xf>
    <xf numFmtId="0" fontId="9" fillId="10" borderId="7" xfId="0" applyFont="1" applyFill="1" applyBorder="1" applyAlignment="1" applyProtection="1">
      <alignment horizontal="left" vertical="top"/>
      <protection locked="0"/>
    </xf>
    <xf numFmtId="0" fontId="9" fillId="10" borderId="4" xfId="0" applyFont="1" applyFill="1" applyBorder="1" applyAlignment="1" applyProtection="1">
      <alignment horizontal="left" vertical="top"/>
      <protection locked="0"/>
    </xf>
    <xf numFmtId="0" fontId="9" fillId="10" borderId="7"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22" fillId="10" borderId="2" xfId="0" applyFont="1" applyFill="1" applyBorder="1" applyAlignment="1" applyProtection="1">
      <alignment horizontal="left" vertical="top" wrapText="1"/>
      <protection locked="0"/>
    </xf>
    <xf numFmtId="0" fontId="22" fillId="10" borderId="7" xfId="0" applyFont="1" applyFill="1" applyBorder="1" applyAlignment="1" applyProtection="1">
      <alignment horizontal="left" vertical="top" wrapText="1"/>
      <protection locked="0"/>
    </xf>
    <xf numFmtId="0" fontId="22" fillId="10" borderId="4" xfId="0" applyFont="1" applyFill="1" applyBorder="1" applyAlignment="1" applyProtection="1">
      <alignment horizontal="left" vertical="top" wrapText="1"/>
      <protection locked="0"/>
    </xf>
    <xf numFmtId="166" fontId="1" fillId="11" borderId="2" xfId="0" applyNumberFormat="1" applyFont="1" applyFill="1" applyBorder="1" applyAlignment="1" applyProtection="1">
      <alignment horizontal="center" vertical="center"/>
    </xf>
    <xf numFmtId="166" fontId="1" fillId="11" borderId="7" xfId="0" applyNumberFormat="1" applyFont="1" applyFill="1" applyBorder="1" applyAlignment="1" applyProtection="1">
      <alignment horizontal="center" vertical="center"/>
    </xf>
    <xf numFmtId="166" fontId="1" fillId="11" borderId="4" xfId="0" applyNumberFormat="1" applyFont="1" applyFill="1" applyBorder="1" applyAlignment="1" applyProtection="1">
      <alignment horizontal="center" vertical="center"/>
    </xf>
    <xf numFmtId="0" fontId="4" fillId="6" borderId="26" xfId="0" applyFont="1" applyFill="1" applyBorder="1" applyAlignment="1">
      <alignment horizontal="left" vertical="center" wrapText="1" indent="14"/>
    </xf>
    <xf numFmtId="0" fontId="4" fillId="6" borderId="27" xfId="0" applyFont="1" applyFill="1" applyBorder="1" applyAlignment="1">
      <alignment horizontal="left" vertical="center" wrapText="1" indent="14"/>
    </xf>
    <xf numFmtId="0" fontId="4" fillId="6" borderId="36" xfId="0" applyFont="1" applyFill="1" applyBorder="1" applyAlignment="1">
      <alignment horizontal="left" vertical="center" wrapText="1" indent="14"/>
    </xf>
    <xf numFmtId="0" fontId="4" fillId="6" borderId="37" xfId="0" applyFont="1" applyFill="1" applyBorder="1" applyAlignment="1">
      <alignment horizontal="left" vertical="center" wrapText="1" indent="14"/>
    </xf>
    <xf numFmtId="0" fontId="4" fillId="6" borderId="30" xfId="0" applyFont="1" applyFill="1" applyBorder="1" applyAlignment="1">
      <alignment horizontal="left" vertical="center" wrapText="1" indent="14"/>
    </xf>
    <xf numFmtId="0" fontId="4" fillId="6" borderId="21" xfId="0" applyFont="1" applyFill="1" applyBorder="1" applyAlignment="1">
      <alignment horizontal="left" vertical="center" wrapText="1" indent="14"/>
    </xf>
    <xf numFmtId="0" fontId="4" fillId="6" borderId="8" xfId="0" applyFont="1" applyFill="1" applyBorder="1" applyAlignment="1">
      <alignment horizontal="left" indent="19"/>
    </xf>
    <xf numFmtId="0" fontId="4" fillId="6" borderId="7" xfId="0" applyFont="1" applyFill="1" applyBorder="1" applyAlignment="1">
      <alignment horizontal="left" indent="19"/>
    </xf>
    <xf numFmtId="0" fontId="4" fillId="6" borderId="40" xfId="0" applyFont="1" applyFill="1" applyBorder="1" applyAlignment="1">
      <alignment horizontal="left" indent="19"/>
    </xf>
    <xf numFmtId="0" fontId="4" fillId="6" borderId="42" xfId="0" applyFont="1" applyFill="1" applyBorder="1" applyAlignment="1">
      <alignment horizontal="left" indent="19"/>
    </xf>
    <xf numFmtId="0" fontId="0" fillId="10" borderId="22" xfId="0" applyFill="1" applyBorder="1" applyAlignment="1" applyProtection="1">
      <alignment horizontal="left" vertical="top" wrapText="1"/>
      <protection locked="0"/>
    </xf>
    <xf numFmtId="0" fontId="0" fillId="10" borderId="23" xfId="0" applyFill="1" applyBorder="1" applyAlignment="1" applyProtection="1">
      <alignment horizontal="left" vertical="top" wrapText="1"/>
      <protection locked="0"/>
    </xf>
    <xf numFmtId="0" fontId="0" fillId="10" borderId="24" xfId="0" applyFill="1" applyBorder="1" applyAlignment="1" applyProtection="1">
      <alignment horizontal="left" vertical="top" wrapText="1"/>
      <protection locked="0"/>
    </xf>
    <xf numFmtId="0" fontId="4" fillId="6" borderId="15" xfId="0" applyFont="1" applyFill="1" applyBorder="1" applyAlignment="1"/>
    <xf numFmtId="0" fontId="4" fillId="6" borderId="19" xfId="0" applyFont="1" applyFill="1" applyBorder="1" applyAlignment="1"/>
    <xf numFmtId="0" fontId="4" fillId="6" borderId="25" xfId="0" applyFont="1" applyFill="1" applyBorder="1" applyAlignment="1"/>
    <xf numFmtId="0" fontId="4" fillId="6" borderId="22" xfId="0" applyFont="1" applyFill="1" applyBorder="1" applyAlignment="1"/>
    <xf numFmtId="0" fontId="4" fillId="6" borderId="29" xfId="0" applyFont="1" applyFill="1" applyBorder="1" applyAlignment="1"/>
    <xf numFmtId="0" fontId="4" fillId="6" borderId="29" xfId="0" applyFont="1" applyFill="1" applyBorder="1" applyAlignment="1">
      <alignment horizontal="center"/>
    </xf>
    <xf numFmtId="0" fontId="4" fillId="6" borderId="1" xfId="0" applyFont="1" applyFill="1" applyBorder="1" applyAlignment="1">
      <alignment horizontal="center"/>
    </xf>
    <xf numFmtId="0" fontId="4" fillId="6" borderId="34" xfId="0" applyFont="1" applyFill="1" applyBorder="1" applyAlignment="1"/>
    <xf numFmtId="0" fontId="4" fillId="6" borderId="35" xfId="0" applyFont="1" applyFill="1" applyBorder="1" applyAlignment="1"/>
    <xf numFmtId="0" fontId="4" fillId="6" borderId="5" xfId="0" applyFont="1" applyFill="1" applyBorder="1" applyAlignment="1"/>
    <xf numFmtId="0" fontId="4" fillId="6" borderId="2" xfId="0" applyFont="1" applyFill="1" applyBorder="1" applyAlignment="1"/>
    <xf numFmtId="0" fontId="4" fillId="6" borderId="5" xfId="0" applyFont="1" applyFill="1" applyBorder="1" applyAlignment="1">
      <alignment vertical="center"/>
    </xf>
    <xf numFmtId="0" fontId="4" fillId="6" borderId="2" xfId="0" applyFont="1" applyFill="1" applyBorder="1" applyAlignment="1">
      <alignment vertical="center"/>
    </xf>
    <xf numFmtId="0" fontId="4" fillId="6" borderId="31" xfId="0" applyFont="1" applyFill="1" applyBorder="1" applyAlignment="1">
      <alignment wrapText="1"/>
    </xf>
    <xf numFmtId="0" fontId="4" fillId="6" borderId="39" xfId="0" applyFont="1" applyFill="1" applyBorder="1" applyAlignment="1">
      <alignment wrapText="1"/>
    </xf>
    <xf numFmtId="0" fontId="4" fillId="6" borderId="28" xfId="0" applyFont="1" applyFill="1" applyBorder="1" applyAlignment="1">
      <alignment horizontal="center"/>
    </xf>
    <xf numFmtId="0" fontId="4" fillId="6" borderId="15" xfId="0" applyFont="1" applyFill="1" applyBorder="1" applyAlignment="1">
      <alignment horizontal="center"/>
    </xf>
    <xf numFmtId="0" fontId="4" fillId="6" borderId="19" xfId="0" applyFont="1" applyFill="1" applyBorder="1" applyAlignment="1">
      <alignment horizontal="center"/>
    </xf>
    <xf numFmtId="0" fontId="0" fillId="10" borderId="31" xfId="0" applyFill="1" applyBorder="1" applyAlignment="1" applyProtection="1">
      <alignment horizontal="left" vertical="top" wrapText="1"/>
      <protection locked="0"/>
    </xf>
    <xf numFmtId="0" fontId="0" fillId="10" borderId="32" xfId="0" applyFill="1" applyBorder="1" applyAlignment="1" applyProtection="1">
      <alignment horizontal="left" vertical="top" wrapText="1"/>
      <protection locked="0"/>
    </xf>
    <xf numFmtId="0" fontId="0" fillId="10" borderId="33" xfId="0" applyFill="1" applyBorder="1" applyAlignment="1" applyProtection="1">
      <alignment horizontal="left" vertical="top" wrapText="1"/>
      <protection locked="0"/>
    </xf>
    <xf numFmtId="0" fontId="0" fillId="10" borderId="5" xfId="0" applyFill="1" applyBorder="1" applyAlignment="1" applyProtection="1">
      <alignment horizontal="left" vertical="top" wrapText="1"/>
      <protection locked="0"/>
    </xf>
    <xf numFmtId="0" fontId="0" fillId="10" borderId="3" xfId="0" applyFill="1" applyBorder="1" applyAlignment="1" applyProtection="1">
      <alignment horizontal="left" vertical="top" wrapText="1"/>
      <protection locked="0"/>
    </xf>
    <xf numFmtId="0" fontId="0" fillId="10" borderId="6" xfId="0" applyFill="1" applyBorder="1" applyAlignment="1" applyProtection="1">
      <alignment horizontal="left" vertical="top" wrapText="1"/>
      <protection locked="0"/>
    </xf>
    <xf numFmtId="167" fontId="11" fillId="13" borderId="13" xfId="0" applyNumberFormat="1" applyFont="1" applyFill="1" applyBorder="1" applyAlignment="1">
      <alignment horizontal="center" vertical="center" textRotation="90"/>
    </xf>
    <xf numFmtId="167" fontId="11" fillId="13" borderId="17" xfId="0" applyNumberFormat="1" applyFont="1" applyFill="1" applyBorder="1" applyAlignment="1">
      <alignment horizontal="center" vertical="center" textRotation="90"/>
    </xf>
    <xf numFmtId="0" fontId="1" fillId="3" borderId="2"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7" fillId="6" borderId="13" xfId="0" applyFont="1" applyFill="1" applyBorder="1" applyAlignment="1">
      <alignment horizontal="right" vertical="center" indent="4"/>
    </xf>
    <xf numFmtId="0" fontId="7" fillId="6" borderId="17" xfId="0" applyFont="1" applyFill="1" applyBorder="1" applyAlignment="1">
      <alignment horizontal="right" vertical="center" indent="4"/>
    </xf>
    <xf numFmtId="0" fontId="4" fillId="3" borderId="15" xfId="3" applyFont="1" applyFill="1" applyBorder="1" applyAlignment="1" applyProtection="1">
      <alignment horizontal="center" vertical="center" wrapText="1"/>
    </xf>
    <xf numFmtId="0" fontId="4" fillId="3" borderId="19" xfId="3" applyFont="1" applyFill="1" applyBorder="1" applyAlignment="1" applyProtection="1">
      <alignment horizontal="center" vertical="center" wrapText="1"/>
    </xf>
    <xf numFmtId="0" fontId="4" fillId="3" borderId="25" xfId="3" applyFont="1" applyFill="1" applyBorder="1" applyAlignment="1" applyProtection="1">
      <alignment horizontal="center" vertical="center" wrapText="1"/>
    </xf>
    <xf numFmtId="0" fontId="4" fillId="3" borderId="34" xfId="3" applyFont="1" applyFill="1" applyBorder="1" applyAlignment="1" applyProtection="1">
      <alignment horizontal="center" vertical="center" wrapText="1"/>
    </xf>
    <xf numFmtId="0" fontId="4" fillId="3" borderId="35" xfId="3" applyFont="1" applyFill="1" applyBorder="1" applyAlignment="1" applyProtection="1">
      <alignment horizontal="center" vertical="center"/>
    </xf>
    <xf numFmtId="0" fontId="4" fillId="3" borderId="16" xfId="3" applyFont="1" applyFill="1" applyBorder="1" applyAlignment="1" applyProtection="1">
      <alignment horizontal="center" vertical="center"/>
    </xf>
    <xf numFmtId="0" fontId="5" fillId="4" borderId="13" xfId="3" applyFont="1" applyFill="1" applyBorder="1" applyAlignment="1" applyProtection="1">
      <alignment horizontal="left" vertical="center" wrapText="1"/>
    </xf>
    <xf numFmtId="0" fontId="5" fillId="4" borderId="17" xfId="3" applyFont="1" applyFill="1" applyBorder="1" applyAlignment="1" applyProtection="1">
      <alignment horizontal="left" vertical="center" wrapText="1"/>
    </xf>
  </cellXfs>
  <cellStyles count="5">
    <cellStyle name="Comma" xfId="1" builtinId="3"/>
    <cellStyle name="Currency 2" xfId="4"/>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0</xdr:row>
      <xdr:rowOff>0</xdr:rowOff>
    </xdr:from>
    <xdr:to>
      <xdr:col>4</xdr:col>
      <xdr:colOff>95647</xdr:colOff>
      <xdr:row>1</xdr:row>
      <xdr:rowOff>49089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043" y="0"/>
          <a:ext cx="1742592" cy="7221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xdr:colOff>
      <xdr:row>0</xdr:row>
      <xdr:rowOff>22860</xdr:rowOff>
    </xdr:from>
    <xdr:to>
      <xdr:col>1</xdr:col>
      <xdr:colOff>1470526</xdr:colOff>
      <xdr:row>3</xdr:row>
      <xdr:rowOff>89647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 y="22860"/>
          <a:ext cx="1455286" cy="6082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31750</xdr:colOff>
      <xdr:row>0</xdr:row>
      <xdr:rowOff>31749</xdr:rowOff>
    </xdr:from>
    <xdr:to>
      <xdr:col>3</xdr:col>
      <xdr:colOff>1738312</xdr:colOff>
      <xdr:row>2</xdr:row>
      <xdr:rowOff>62630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750" y="31749"/>
          <a:ext cx="1706562" cy="7090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udgettemplateexampl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structions"/>
      <sheetName val="CCM Funding Request Form"/>
      <sheetName val="Performance Framework"/>
      <sheetName val="Detailed budget Y1"/>
      <sheetName val="Detailed budget Y2"/>
      <sheetName val="Co-Payment"/>
      <sheetName val="WorkPlan"/>
      <sheetName val="Budget-Summary"/>
      <sheetName val="Q-S Calendar"/>
      <sheetName val="Assumptions and Systems"/>
      <sheetName val="Data"/>
      <sheetName val="ReportData"/>
    </sheetNames>
    <sheetDataSet>
      <sheetData sheetId="0">
        <row r="7">
          <cell r="B7" t="str">
            <v/>
          </cell>
        </row>
        <row r="10">
          <cell r="B10"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76"/>
  <sheetViews>
    <sheetView showGridLines="0" showRowColHeaders="0" zoomScaleNormal="100" workbookViewId="0">
      <selection activeCell="F5" sqref="F5"/>
    </sheetView>
  </sheetViews>
  <sheetFormatPr defaultRowHeight="14.4" x14ac:dyDescent="0.3"/>
  <cols>
    <col min="1" max="1" width="8.88671875" style="56"/>
    <col min="2" max="2" width="27.6640625" style="56" customWidth="1"/>
    <col min="3" max="3" width="70.33203125" style="56" customWidth="1"/>
    <col min="4" max="4" width="28.6640625" style="56" customWidth="1"/>
    <col min="5" max="16384" width="8.88671875" style="56"/>
  </cols>
  <sheetData>
    <row r="1" spans="1:4" ht="15" thickBot="1" x14ac:dyDescent="0.35">
      <c r="A1" s="230" t="s">
        <v>162</v>
      </c>
      <c r="B1" s="231"/>
      <c r="C1" s="231"/>
      <c r="D1" s="231"/>
    </row>
    <row r="3" spans="1:4" ht="61.2" customHeight="1" x14ac:dyDescent="0.3">
      <c r="B3" s="93" t="s">
        <v>111</v>
      </c>
      <c r="C3" s="229" t="s">
        <v>137</v>
      </c>
      <c r="D3" s="229"/>
    </row>
    <row r="4" spans="1:4" ht="35.4" customHeight="1" x14ac:dyDescent="0.3">
      <c r="B4" s="94"/>
      <c r="C4" s="229" t="s">
        <v>138</v>
      </c>
      <c r="D4" s="229"/>
    </row>
    <row r="5" spans="1:4" ht="38.4" customHeight="1" x14ac:dyDescent="0.3">
      <c r="B5" s="93" t="s">
        <v>112</v>
      </c>
      <c r="C5" s="229" t="s">
        <v>139</v>
      </c>
      <c r="D5" s="229"/>
    </row>
    <row r="6" spans="1:4" ht="28.2" customHeight="1" x14ac:dyDescent="0.3">
      <c r="B6" s="93" t="s">
        <v>113</v>
      </c>
      <c r="C6" s="229" t="s">
        <v>140</v>
      </c>
      <c r="D6" s="229"/>
    </row>
    <row r="7" spans="1:4" ht="15" thickBot="1" x14ac:dyDescent="0.35"/>
    <row r="8" spans="1:4" ht="15" thickBot="1" x14ac:dyDescent="0.35">
      <c r="A8" s="230" t="s">
        <v>106</v>
      </c>
      <c r="B8" s="231"/>
      <c r="C8" s="231"/>
      <c r="D8" s="231"/>
    </row>
    <row r="9" spans="1:4" x14ac:dyDescent="0.3">
      <c r="A9" s="89"/>
      <c r="B9" s="90"/>
      <c r="C9" s="90"/>
      <c r="D9" s="90"/>
    </row>
    <row r="10" spans="1:4" x14ac:dyDescent="0.3">
      <c r="A10" s="89"/>
      <c r="B10" s="95" t="s">
        <v>103</v>
      </c>
      <c r="C10" s="96" t="s">
        <v>104</v>
      </c>
      <c r="D10" s="96" t="s">
        <v>105</v>
      </c>
    </row>
    <row r="11" spans="1:4" ht="15" customHeight="1" x14ac:dyDescent="0.3">
      <c r="A11" s="89"/>
      <c r="B11" s="97" t="s">
        <v>107</v>
      </c>
      <c r="C11" s="99" t="s">
        <v>114</v>
      </c>
      <c r="D11" s="92"/>
    </row>
    <row r="12" spans="1:4" x14ac:dyDescent="0.3">
      <c r="A12" s="89"/>
      <c r="B12" s="97" t="s">
        <v>108</v>
      </c>
      <c r="C12" s="99" t="s">
        <v>115</v>
      </c>
      <c r="D12" s="92"/>
    </row>
    <row r="13" spans="1:4" x14ac:dyDescent="0.3">
      <c r="A13" s="89"/>
      <c r="B13" s="97" t="s">
        <v>109</v>
      </c>
      <c r="C13" s="99" t="s">
        <v>141</v>
      </c>
      <c r="D13" s="92"/>
    </row>
    <row r="14" spans="1:4" ht="25.8" customHeight="1" x14ac:dyDescent="0.3">
      <c r="A14" s="89"/>
      <c r="B14" s="98" t="s">
        <v>110</v>
      </c>
      <c r="C14" s="99" t="s">
        <v>142</v>
      </c>
      <c r="D14" s="99" t="s">
        <v>116</v>
      </c>
    </row>
    <row r="15" spans="1:4" ht="25.8" customHeight="1" x14ac:dyDescent="0.3">
      <c r="A15" s="89"/>
      <c r="B15" s="98" t="s">
        <v>35</v>
      </c>
      <c r="C15" s="99" t="s">
        <v>117</v>
      </c>
      <c r="D15" s="99" t="s">
        <v>143</v>
      </c>
    </row>
    <row r="16" spans="1:4" ht="44.4" customHeight="1" x14ac:dyDescent="0.3">
      <c r="A16" s="89"/>
      <c r="B16" s="98" t="s">
        <v>118</v>
      </c>
      <c r="C16" s="99" t="s">
        <v>145</v>
      </c>
      <c r="D16" s="102" t="s">
        <v>144</v>
      </c>
    </row>
    <row r="17" spans="1:4" ht="15" thickBot="1" x14ac:dyDescent="0.35">
      <c r="A17" s="89"/>
      <c r="B17" s="91"/>
      <c r="C17" s="91"/>
      <c r="D17" s="91"/>
    </row>
    <row r="18" spans="1:4" ht="15" thickBot="1" x14ac:dyDescent="0.35">
      <c r="A18" s="230" t="s">
        <v>148</v>
      </c>
      <c r="B18" s="231"/>
      <c r="C18" s="231"/>
      <c r="D18" s="231"/>
    </row>
    <row r="19" spans="1:4" x14ac:dyDescent="0.3">
      <c r="A19" s="89"/>
      <c r="B19" s="91"/>
      <c r="C19" s="91"/>
      <c r="D19" s="91"/>
    </row>
    <row r="20" spans="1:4" x14ac:dyDescent="0.3">
      <c r="A20" s="89"/>
      <c r="B20" s="95"/>
      <c r="C20" s="96" t="s">
        <v>104</v>
      </c>
      <c r="D20" s="96" t="s">
        <v>105</v>
      </c>
    </row>
    <row r="21" spans="1:4" ht="36" customHeight="1" x14ac:dyDescent="0.3">
      <c r="A21" s="89"/>
      <c r="B21" s="97" t="s">
        <v>146</v>
      </c>
      <c r="C21" s="99" t="s">
        <v>150</v>
      </c>
      <c r="D21" s="92"/>
    </row>
    <row r="22" spans="1:4" ht="34.799999999999997" customHeight="1" x14ac:dyDescent="0.3">
      <c r="A22" s="89"/>
      <c r="B22" s="97" t="s">
        <v>146</v>
      </c>
      <c r="C22" s="99" t="s">
        <v>149</v>
      </c>
      <c r="D22" s="92"/>
    </row>
    <row r="23" spans="1:4" x14ac:dyDescent="0.3">
      <c r="A23" s="89"/>
      <c r="B23" s="97" t="s">
        <v>236</v>
      </c>
      <c r="C23" s="99" t="s">
        <v>237</v>
      </c>
      <c r="D23" s="99"/>
    </row>
    <row r="24" spans="1:4" ht="15" thickBot="1" x14ac:dyDescent="0.35"/>
    <row r="25" spans="1:4" ht="15" thickBot="1" x14ac:dyDescent="0.35">
      <c r="A25" s="230" t="s">
        <v>147</v>
      </c>
      <c r="B25" s="231"/>
      <c r="C25" s="231"/>
      <c r="D25" s="231"/>
    </row>
    <row r="26" spans="1:4" x14ac:dyDescent="0.3">
      <c r="A26" s="89"/>
      <c r="B26" s="91"/>
      <c r="C26" s="91"/>
      <c r="D26" s="91"/>
    </row>
    <row r="27" spans="1:4" x14ac:dyDescent="0.3">
      <c r="A27" s="89"/>
      <c r="B27" s="95" t="s">
        <v>103</v>
      </c>
      <c r="C27" s="96" t="s">
        <v>104</v>
      </c>
      <c r="D27" s="96" t="s">
        <v>105</v>
      </c>
    </row>
    <row r="28" spans="1:4" ht="29.4" customHeight="1" x14ac:dyDescent="0.3">
      <c r="A28" s="89"/>
      <c r="B28" s="97" t="s">
        <v>132</v>
      </c>
      <c r="C28" s="99" t="s">
        <v>151</v>
      </c>
      <c r="D28" s="99" t="s">
        <v>133</v>
      </c>
    </row>
    <row r="29" spans="1:4" ht="30.6" x14ac:dyDescent="0.3">
      <c r="A29" s="89"/>
      <c r="B29" s="97" t="s">
        <v>121</v>
      </c>
      <c r="C29" s="99" t="s">
        <v>122</v>
      </c>
      <c r="D29" s="99" t="s">
        <v>152</v>
      </c>
    </row>
    <row r="30" spans="1:4" ht="30.6" x14ac:dyDescent="0.3">
      <c r="A30" s="89"/>
      <c r="B30" s="97" t="s">
        <v>25</v>
      </c>
      <c r="C30" s="99" t="s">
        <v>153</v>
      </c>
      <c r="D30" s="99" t="s">
        <v>134</v>
      </c>
    </row>
    <row r="31" spans="1:4" ht="30.6" x14ac:dyDescent="0.3">
      <c r="A31" s="89"/>
      <c r="B31" s="97" t="s">
        <v>2</v>
      </c>
      <c r="C31" s="99" t="s">
        <v>123</v>
      </c>
      <c r="D31" s="99" t="s">
        <v>124</v>
      </c>
    </row>
    <row r="32" spans="1:4" ht="132.6" x14ac:dyDescent="0.3">
      <c r="A32" s="89"/>
      <c r="B32" s="97" t="s">
        <v>23</v>
      </c>
      <c r="C32" s="99" t="s">
        <v>125</v>
      </c>
      <c r="D32" s="99" t="s">
        <v>154</v>
      </c>
    </row>
    <row r="33" spans="1:4" ht="20.399999999999999" x14ac:dyDescent="0.3">
      <c r="A33" s="89"/>
      <c r="B33" s="97" t="s">
        <v>126</v>
      </c>
      <c r="C33" s="99" t="s">
        <v>155</v>
      </c>
      <c r="D33" s="99" t="s">
        <v>127</v>
      </c>
    </row>
    <row r="34" spans="1:4" x14ac:dyDescent="0.3">
      <c r="A34" s="89"/>
      <c r="B34" s="97" t="s">
        <v>7</v>
      </c>
      <c r="C34" s="99" t="s">
        <v>156</v>
      </c>
      <c r="D34" s="99"/>
    </row>
    <row r="35" spans="1:4" ht="102" x14ac:dyDescent="0.3">
      <c r="A35" s="89"/>
      <c r="B35" s="97" t="s">
        <v>8</v>
      </c>
      <c r="C35" s="99" t="s">
        <v>157</v>
      </c>
      <c r="D35" s="99" t="s">
        <v>158</v>
      </c>
    </row>
    <row r="36" spans="1:4" ht="51" x14ac:dyDescent="0.3">
      <c r="A36" s="89"/>
      <c r="B36" s="97" t="s">
        <v>9</v>
      </c>
      <c r="C36" s="99" t="s">
        <v>159</v>
      </c>
      <c r="D36" s="99" t="s">
        <v>128</v>
      </c>
    </row>
    <row r="37" spans="1:4" x14ac:dyDescent="0.3">
      <c r="A37" s="89"/>
      <c r="B37" s="97" t="s">
        <v>10</v>
      </c>
      <c r="C37" s="99" t="s">
        <v>160</v>
      </c>
      <c r="D37" s="99"/>
    </row>
    <row r="38" spans="1:4" ht="61.2" x14ac:dyDescent="0.3">
      <c r="A38" s="89"/>
      <c r="B38" s="97" t="s">
        <v>161</v>
      </c>
      <c r="C38" s="99" t="s">
        <v>129</v>
      </c>
      <c r="D38" s="99" t="s">
        <v>136</v>
      </c>
    </row>
    <row r="39" spans="1:4" ht="81.599999999999994" x14ac:dyDescent="0.3">
      <c r="A39" s="89"/>
      <c r="B39" s="100" t="s">
        <v>57</v>
      </c>
      <c r="C39" s="101" t="s">
        <v>131</v>
      </c>
      <c r="D39" s="101" t="s">
        <v>130</v>
      </c>
    </row>
    <row r="40" spans="1:4" ht="15" thickBot="1" x14ac:dyDescent="0.35"/>
    <row r="41" spans="1:4" ht="15" thickBot="1" x14ac:dyDescent="0.35">
      <c r="A41" s="230" t="s">
        <v>232</v>
      </c>
      <c r="B41" s="231"/>
      <c r="C41" s="231"/>
      <c r="D41" s="234"/>
    </row>
    <row r="43" spans="1:4" x14ac:dyDescent="0.3">
      <c r="B43" s="189" t="s">
        <v>185</v>
      </c>
      <c r="C43" s="189" t="s">
        <v>186</v>
      </c>
    </row>
    <row r="44" spans="1:4" ht="30.6" x14ac:dyDescent="0.3">
      <c r="B44" s="97" t="s">
        <v>187</v>
      </c>
      <c r="C44" s="167" t="s">
        <v>184</v>
      </c>
    </row>
    <row r="45" spans="1:4" ht="20.399999999999999" x14ac:dyDescent="0.3">
      <c r="B45" s="168" t="s">
        <v>14</v>
      </c>
      <c r="C45" s="169" t="s">
        <v>188</v>
      </c>
    </row>
    <row r="46" spans="1:4" ht="20.399999999999999" x14ac:dyDescent="0.3">
      <c r="B46" s="168"/>
      <c r="C46" s="169" t="s">
        <v>189</v>
      </c>
    </row>
    <row r="47" spans="1:4" ht="30.6" x14ac:dyDescent="0.3">
      <c r="B47" s="168" t="s">
        <v>19</v>
      </c>
      <c r="C47" s="169" t="s">
        <v>190</v>
      </c>
    </row>
    <row r="48" spans="1:4" ht="20.399999999999999" x14ac:dyDescent="0.3">
      <c r="B48" s="168" t="s">
        <v>191</v>
      </c>
      <c r="C48" s="169" t="s">
        <v>192</v>
      </c>
    </row>
    <row r="49" spans="1:4" ht="30.6" x14ac:dyDescent="0.3">
      <c r="B49" s="168" t="s">
        <v>193</v>
      </c>
      <c r="C49" s="169" t="s">
        <v>194</v>
      </c>
    </row>
    <row r="50" spans="1:4" ht="15" thickBot="1" x14ac:dyDescent="0.35"/>
    <row r="51" spans="1:4" ht="15" thickBot="1" x14ac:dyDescent="0.35">
      <c r="A51" s="230" t="s">
        <v>233</v>
      </c>
      <c r="B51" s="231"/>
      <c r="C51" s="231"/>
      <c r="D51" s="234"/>
    </row>
    <row r="52" spans="1:4" x14ac:dyDescent="0.3">
      <c r="B52" s="232" t="s">
        <v>235</v>
      </c>
      <c r="C52" s="233"/>
      <c r="D52" s="233"/>
    </row>
    <row r="53" spans="1:4" x14ac:dyDescent="0.3">
      <c r="B53" s="171" t="s">
        <v>195</v>
      </c>
      <c r="C53" s="172" t="s">
        <v>196</v>
      </c>
      <c r="D53" s="171" t="s">
        <v>197</v>
      </c>
    </row>
    <row r="54" spans="1:4" ht="20.399999999999999" x14ac:dyDescent="0.3">
      <c r="B54" s="173" t="s">
        <v>198</v>
      </c>
      <c r="C54" s="174" t="s">
        <v>199</v>
      </c>
      <c r="D54" s="175" t="s">
        <v>200</v>
      </c>
    </row>
    <row r="55" spans="1:4" ht="20.399999999999999" x14ac:dyDescent="0.3">
      <c r="B55" s="176" t="s">
        <v>201</v>
      </c>
      <c r="C55" s="170" t="s">
        <v>202</v>
      </c>
      <c r="D55" s="177" t="s">
        <v>203</v>
      </c>
    </row>
    <row r="56" spans="1:4" ht="20.399999999999999" x14ac:dyDescent="0.3">
      <c r="B56" s="176" t="s">
        <v>204</v>
      </c>
      <c r="C56" s="170" t="s">
        <v>205</v>
      </c>
      <c r="D56" s="177" t="s">
        <v>206</v>
      </c>
    </row>
    <row r="57" spans="1:4" x14ac:dyDescent="0.3">
      <c r="B57" s="176" t="s">
        <v>207</v>
      </c>
      <c r="C57" s="170" t="s">
        <v>208</v>
      </c>
      <c r="D57" s="177" t="s">
        <v>209</v>
      </c>
    </row>
    <row r="58" spans="1:4" ht="20.399999999999999" x14ac:dyDescent="0.3">
      <c r="B58" s="178"/>
      <c r="C58" s="170" t="s">
        <v>210</v>
      </c>
      <c r="D58" s="177" t="s">
        <v>211</v>
      </c>
    </row>
    <row r="59" spans="1:4" ht="30.6" x14ac:dyDescent="0.3">
      <c r="B59" s="178"/>
      <c r="C59" s="170" t="s">
        <v>212</v>
      </c>
      <c r="D59" s="177" t="s">
        <v>213</v>
      </c>
    </row>
    <row r="60" spans="1:4" ht="30.6" x14ac:dyDescent="0.3">
      <c r="B60" s="178"/>
      <c r="C60" s="170" t="s">
        <v>214</v>
      </c>
      <c r="D60" s="177" t="s">
        <v>215</v>
      </c>
    </row>
    <row r="61" spans="1:4" ht="20.399999999999999" x14ac:dyDescent="0.3">
      <c r="B61" s="179"/>
      <c r="C61" s="180"/>
      <c r="D61" s="181" t="s">
        <v>216</v>
      </c>
    </row>
    <row r="62" spans="1:4" ht="15" thickBot="1" x14ac:dyDescent="0.35"/>
    <row r="63" spans="1:4" ht="15" thickBot="1" x14ac:dyDescent="0.35">
      <c r="A63" s="230" t="s">
        <v>234</v>
      </c>
      <c r="B63" s="231"/>
      <c r="C63" s="231"/>
      <c r="D63" s="234"/>
    </row>
    <row r="65" spans="2:3" ht="14.4" customHeight="1" x14ac:dyDescent="0.3">
      <c r="B65" s="232" t="s">
        <v>235</v>
      </c>
      <c r="C65" s="232"/>
    </row>
    <row r="66" spans="2:3" x14ac:dyDescent="0.3">
      <c r="B66" s="186" t="s">
        <v>195</v>
      </c>
      <c r="C66" s="185" t="s">
        <v>217</v>
      </c>
    </row>
    <row r="67" spans="2:3" x14ac:dyDescent="0.3">
      <c r="B67" s="187" t="s">
        <v>218</v>
      </c>
      <c r="C67" s="182" t="s">
        <v>219</v>
      </c>
    </row>
    <row r="68" spans="2:3" ht="20.399999999999999" x14ac:dyDescent="0.3">
      <c r="B68" s="187" t="s">
        <v>220</v>
      </c>
      <c r="C68" s="182" t="s">
        <v>221</v>
      </c>
    </row>
    <row r="69" spans="2:3" x14ac:dyDescent="0.3">
      <c r="B69" s="187" t="s">
        <v>222</v>
      </c>
      <c r="C69" s="182" t="s">
        <v>223</v>
      </c>
    </row>
    <row r="70" spans="2:3" ht="20.399999999999999" x14ac:dyDescent="0.3">
      <c r="B70" s="187" t="s">
        <v>224</v>
      </c>
      <c r="C70" s="182" t="s">
        <v>225</v>
      </c>
    </row>
    <row r="71" spans="2:3" x14ac:dyDescent="0.3">
      <c r="B71" s="187" t="s">
        <v>226</v>
      </c>
      <c r="C71" s="183"/>
    </row>
    <row r="72" spans="2:3" ht="20.399999999999999" x14ac:dyDescent="0.3">
      <c r="B72" s="187" t="s">
        <v>227</v>
      </c>
      <c r="C72" s="183"/>
    </row>
    <row r="73" spans="2:3" x14ac:dyDescent="0.3">
      <c r="B73" s="187" t="s">
        <v>228</v>
      </c>
      <c r="C73" s="183"/>
    </row>
    <row r="74" spans="2:3" x14ac:dyDescent="0.3">
      <c r="B74" s="187" t="s">
        <v>229</v>
      </c>
      <c r="C74" s="183"/>
    </row>
    <row r="75" spans="2:3" ht="20.399999999999999" x14ac:dyDescent="0.3">
      <c r="B75" s="187" t="s">
        <v>230</v>
      </c>
      <c r="C75" s="183"/>
    </row>
    <row r="76" spans="2:3" x14ac:dyDescent="0.3">
      <c r="B76" s="188" t="s">
        <v>231</v>
      </c>
      <c r="C76" s="184"/>
    </row>
  </sheetData>
  <mergeCells count="13">
    <mergeCell ref="B52:D52"/>
    <mergeCell ref="A41:D41"/>
    <mergeCell ref="A51:D51"/>
    <mergeCell ref="A63:D63"/>
    <mergeCell ref="B65:C65"/>
    <mergeCell ref="C6:D6"/>
    <mergeCell ref="A25:D25"/>
    <mergeCell ref="A1:D1"/>
    <mergeCell ref="C3:D3"/>
    <mergeCell ref="C4:D4"/>
    <mergeCell ref="C5:D5"/>
    <mergeCell ref="A8:D8"/>
    <mergeCell ref="A18:D18"/>
  </mergeCells>
  <dataValidations count="1">
    <dataValidation type="textLength" allowBlank="1" showInputMessage="1" showErrorMessage="1" sqref="A25:A39 B33:B39 B25:B28 C25:D39 A8:D23 A1:D1 B3:D6 A41:D41 A51:D51 A63:D63">
      <formula1>0</formula1>
      <formula2>10000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W44"/>
  <sheetViews>
    <sheetView showGridLines="0" showRowColHeaders="0" zoomScaleNormal="100" workbookViewId="0">
      <selection activeCell="H10" sqref="H10:I10"/>
    </sheetView>
  </sheetViews>
  <sheetFormatPr defaultColWidth="10.5546875" defaultRowHeight="14.4" x14ac:dyDescent="0.3"/>
  <cols>
    <col min="1" max="1" width="3.5546875" style="1" customWidth="1"/>
    <col min="2" max="2" width="10.5546875" style="1"/>
    <col min="3" max="3" width="8.88671875" style="1" customWidth="1"/>
    <col min="4" max="4" width="4.6640625" style="1" customWidth="1"/>
    <col min="5" max="5" width="7.77734375" style="1" customWidth="1"/>
    <col min="6" max="6" width="10.5546875" style="1"/>
    <col min="7" max="7" width="9.44140625" style="1" bestFit="1" customWidth="1"/>
    <col min="8" max="8" width="9.88671875" style="1" bestFit="1" customWidth="1"/>
    <col min="9" max="9" width="9.88671875" style="1" customWidth="1"/>
    <col min="10" max="10" width="5.109375" style="1" customWidth="1"/>
    <col min="11" max="11" width="3.44140625" style="1" customWidth="1"/>
    <col min="12" max="12" width="9" style="1" customWidth="1"/>
    <col min="13" max="13" width="10.5546875" style="1"/>
    <col min="14" max="14" width="5.21875" style="1" customWidth="1"/>
    <col min="15" max="15" width="0.6640625" style="1" customWidth="1"/>
    <col min="16" max="16" width="9.44140625" style="1" customWidth="1"/>
    <col min="17" max="17" width="0.77734375" style="1" customWidth="1"/>
    <col min="18" max="18" width="15.6640625" style="1" bestFit="1" customWidth="1"/>
    <col min="19" max="19" width="2.6640625" style="1" customWidth="1"/>
    <col min="20" max="20" width="11.77734375" style="1" customWidth="1"/>
    <col min="21" max="21" width="3.5546875" style="1" customWidth="1"/>
    <col min="22" max="22" width="26.21875" style="1" customWidth="1"/>
    <col min="23" max="23" width="3.5546875" style="1" customWidth="1"/>
    <col min="24" max="16384" width="10.5546875" style="1"/>
  </cols>
  <sheetData>
    <row r="1" spans="2:19" ht="53.4" customHeight="1" x14ac:dyDescent="0.3"/>
    <row r="2" spans="2:19" ht="8.4" customHeight="1" thickBot="1" x14ac:dyDescent="0.35"/>
    <row r="3" spans="2:19" ht="15" thickBot="1" x14ac:dyDescent="0.35">
      <c r="B3" s="273" t="s">
        <v>102</v>
      </c>
      <c r="C3" s="274"/>
      <c r="D3" s="274"/>
      <c r="E3" s="274"/>
      <c r="F3" s="274"/>
      <c r="G3" s="274"/>
      <c r="H3" s="274"/>
      <c r="I3" s="274"/>
      <c r="J3" s="274"/>
      <c r="K3" s="274"/>
      <c r="L3" s="274"/>
      <c r="M3" s="274"/>
      <c r="N3" s="274"/>
      <c r="O3" s="274"/>
      <c r="P3" s="274"/>
      <c r="Q3" s="274"/>
      <c r="R3" s="274"/>
      <c r="S3" s="275"/>
    </row>
    <row r="4" spans="2:19" ht="15" thickBot="1" x14ac:dyDescent="0.35">
      <c r="B4"/>
      <c r="C4"/>
      <c r="D4" s="2"/>
      <c r="E4" s="2"/>
      <c r="F4" s="2"/>
      <c r="G4" s="2"/>
      <c r="H4"/>
      <c r="I4"/>
      <c r="J4"/>
      <c r="K4"/>
      <c r="L4"/>
      <c r="M4"/>
      <c r="N4"/>
      <c r="O4"/>
      <c r="P4"/>
      <c r="Q4"/>
      <c r="R4"/>
      <c r="S4"/>
    </row>
    <row r="5" spans="2:19" x14ac:dyDescent="0.3">
      <c r="B5" s="276" t="s">
        <v>37</v>
      </c>
      <c r="C5" s="277"/>
      <c r="D5" s="270" t="s">
        <v>163</v>
      </c>
      <c r="E5" s="271"/>
      <c r="F5" s="271"/>
      <c r="G5" s="271"/>
      <c r="H5" s="272"/>
      <c r="I5"/>
      <c r="J5"/>
      <c r="K5"/>
      <c r="L5"/>
      <c r="M5"/>
      <c r="N5"/>
      <c r="O5"/>
      <c r="P5"/>
      <c r="Q5"/>
      <c r="R5"/>
      <c r="S5"/>
    </row>
    <row r="6" spans="2:19" x14ac:dyDescent="0.3">
      <c r="B6" s="282" t="s">
        <v>36</v>
      </c>
      <c r="C6" s="283"/>
      <c r="D6" s="294" t="s">
        <v>267</v>
      </c>
      <c r="E6" s="295"/>
      <c r="F6" s="295"/>
      <c r="G6" s="295"/>
      <c r="H6" s="296"/>
      <c r="I6"/>
      <c r="J6"/>
      <c r="K6"/>
      <c r="L6"/>
      <c r="M6"/>
      <c r="N6"/>
      <c r="O6"/>
      <c r="P6"/>
      <c r="Q6"/>
      <c r="R6"/>
      <c r="S6"/>
    </row>
    <row r="7" spans="2:19" ht="24.6" customHeight="1" x14ac:dyDescent="0.3">
      <c r="B7" s="284" t="s">
        <v>38</v>
      </c>
      <c r="C7" s="285"/>
      <c r="D7" s="294" t="s">
        <v>165</v>
      </c>
      <c r="E7" s="295"/>
      <c r="F7" s="295"/>
      <c r="G7" s="295"/>
      <c r="H7" s="296"/>
      <c r="I7"/>
      <c r="J7"/>
      <c r="K7"/>
      <c r="L7"/>
      <c r="M7"/>
      <c r="N7"/>
      <c r="O7"/>
      <c r="P7"/>
      <c r="Q7"/>
      <c r="R7"/>
      <c r="S7"/>
    </row>
    <row r="8" spans="2:19" ht="15" thickBot="1" x14ac:dyDescent="0.35">
      <c r="B8" s="286" t="s">
        <v>39</v>
      </c>
      <c r="C8" s="287"/>
      <c r="D8" s="291" t="s">
        <v>164</v>
      </c>
      <c r="E8" s="292"/>
      <c r="F8" s="292"/>
      <c r="G8" s="292"/>
      <c r="H8" s="293"/>
      <c r="I8"/>
      <c r="J8"/>
      <c r="K8"/>
      <c r="L8"/>
      <c r="M8"/>
      <c r="N8"/>
      <c r="O8"/>
      <c r="P8"/>
      <c r="Q8"/>
      <c r="R8"/>
      <c r="S8"/>
    </row>
    <row r="9" spans="2:19" ht="15" thickBot="1" x14ac:dyDescent="0.35">
      <c r="B9" s="3"/>
      <c r="C9" s="4"/>
      <c r="D9" s="5" t="s">
        <v>28</v>
      </c>
      <c r="E9" s="5" t="s">
        <v>29</v>
      </c>
      <c r="F9" s="9" t="s">
        <v>30</v>
      </c>
      <c r="G9"/>
      <c r="H9" s="3"/>
      <c r="I9" s="3"/>
      <c r="J9" s="6"/>
      <c r="K9"/>
      <c r="L9" s="6"/>
      <c r="M9" s="7"/>
      <c r="N9" s="8"/>
      <c r="O9" s="8"/>
      <c r="P9" s="8"/>
      <c r="Q9" s="8"/>
      <c r="R9" s="8"/>
      <c r="S9" s="8"/>
    </row>
    <row r="10" spans="2:19" ht="15" thickBot="1" x14ac:dyDescent="0.35">
      <c r="B10" s="280" t="s">
        <v>172</v>
      </c>
      <c r="C10" s="281"/>
      <c r="D10" s="10">
        <v>1</v>
      </c>
      <c r="E10" s="11">
        <v>1</v>
      </c>
      <c r="F10" s="49">
        <v>2019</v>
      </c>
      <c r="G10"/>
      <c r="H10" s="289" t="s">
        <v>173</v>
      </c>
      <c r="I10" s="290"/>
      <c r="J10" s="49">
        <v>24</v>
      </c>
      <c r="K10"/>
      <c r="L10"/>
      <c r="M10"/>
      <c r="N10" s="8"/>
      <c r="O10" s="8"/>
      <c r="P10" s="8"/>
      <c r="Q10" s="8"/>
      <c r="R10" s="8"/>
      <c r="S10" s="8"/>
    </row>
    <row r="11" spans="2:19" ht="15" thickBot="1" x14ac:dyDescent="0.35">
      <c r="B11"/>
      <c r="C11"/>
      <c r="D11"/>
      <c r="E11"/>
      <c r="F11"/>
      <c r="G11"/>
      <c r="H11"/>
      <c r="I11"/>
      <c r="J11"/>
      <c r="K11"/>
      <c r="L11"/>
      <c r="M11"/>
      <c r="N11"/>
      <c r="O11"/>
      <c r="P11"/>
      <c r="Q11"/>
      <c r="R11"/>
      <c r="S11"/>
    </row>
    <row r="12" spans="2:19" ht="14.4" customHeight="1" x14ac:dyDescent="0.3">
      <c r="B12" s="260" t="s">
        <v>47</v>
      </c>
      <c r="C12" s="261"/>
      <c r="D12" s="261"/>
      <c r="E12" s="262"/>
      <c r="F12" s="278" t="s">
        <v>31</v>
      </c>
      <c r="G12" s="288"/>
      <c r="H12" s="278" t="s">
        <v>32</v>
      </c>
      <c r="I12" s="279"/>
      <c r="J12"/>
      <c r="K12"/>
      <c r="L12"/>
      <c r="M12"/>
      <c r="N12"/>
      <c r="O12"/>
      <c r="P12"/>
      <c r="Q12"/>
      <c r="R12"/>
      <c r="S12"/>
    </row>
    <row r="13" spans="2:19" ht="26.4" customHeight="1" thickBot="1" x14ac:dyDescent="0.35">
      <c r="B13" s="263"/>
      <c r="C13" s="264"/>
      <c r="D13" s="264"/>
      <c r="E13" s="265"/>
      <c r="F13" s="23" t="s">
        <v>3</v>
      </c>
      <c r="G13" s="23" t="s">
        <v>4</v>
      </c>
      <c r="H13" s="23" t="s">
        <v>5</v>
      </c>
      <c r="I13" s="24" t="s">
        <v>6</v>
      </c>
      <c r="J13"/>
      <c r="K13"/>
      <c r="L13"/>
      <c r="M13"/>
      <c r="N13"/>
      <c r="O13"/>
      <c r="P13"/>
      <c r="Q13"/>
      <c r="R13"/>
      <c r="S13"/>
    </row>
    <row r="14" spans="2:19" x14ac:dyDescent="0.3">
      <c r="B14" s="266" t="s">
        <v>33</v>
      </c>
      <c r="C14" s="267"/>
      <c r="D14" s="267"/>
      <c r="E14" s="267"/>
      <c r="F14" s="25">
        <f>IFERROR(DATE(F10,E10,D10),"")</f>
        <v>43466</v>
      </c>
      <c r="G14" s="26">
        <f>IFERROR(EDATE(F14,6),"")</f>
        <v>43647</v>
      </c>
      <c r="H14" s="26">
        <f>IF(J10&lt;=12,"",EDATE(F14,12))</f>
        <v>43831</v>
      </c>
      <c r="I14" s="27">
        <f>IF(J10&lt;=18,"",EDATE(F14,18))</f>
        <v>44013</v>
      </c>
      <c r="J14"/>
      <c r="K14"/>
      <c r="L14"/>
      <c r="M14"/>
      <c r="N14"/>
      <c r="O14"/>
      <c r="P14"/>
      <c r="Q14"/>
      <c r="R14"/>
      <c r="S14"/>
    </row>
    <row r="15" spans="2:19" ht="15" thickBot="1" x14ac:dyDescent="0.35">
      <c r="B15" s="268" t="s">
        <v>34</v>
      </c>
      <c r="C15" s="269"/>
      <c r="D15" s="269"/>
      <c r="E15" s="269"/>
      <c r="F15" s="28">
        <f>IFERROR(EDATE(F14,6)-1,"")</f>
        <v>43646</v>
      </c>
      <c r="G15" s="12">
        <f>IFERROR(EDATE(F14,12)-1,"")</f>
        <v>43830</v>
      </c>
      <c r="H15" s="12">
        <f>IF(J10&lt;=12,"",EDATE(F14,J10)-1)</f>
        <v>44196</v>
      </c>
      <c r="I15" s="13">
        <f>IF(J10&lt;=18,"",EDATE(F14,J10)-1)</f>
        <v>44196</v>
      </c>
      <c r="J15"/>
      <c r="K15"/>
      <c r="L15"/>
      <c r="M15"/>
      <c r="N15"/>
      <c r="O15"/>
      <c r="P15"/>
      <c r="Q15"/>
      <c r="R15" s="32"/>
      <c r="S15"/>
    </row>
    <row r="16" spans="2:19" ht="15" thickBot="1" x14ac:dyDescent="0.35">
      <c r="O16"/>
      <c r="P16"/>
    </row>
    <row r="17" spans="1:23" ht="15" thickBot="1" x14ac:dyDescent="0.35">
      <c r="B17" s="246" t="s">
        <v>175</v>
      </c>
      <c r="C17" s="247"/>
      <c r="D17" s="247"/>
      <c r="E17" s="247"/>
      <c r="F17" s="247"/>
      <c r="G17" s="248"/>
      <c r="H17" s="17"/>
      <c r="I17" s="246" t="s">
        <v>40</v>
      </c>
      <c r="J17" s="247"/>
      <c r="K17" s="247"/>
      <c r="L17" s="247"/>
      <c r="M17" s="247"/>
      <c r="N17" s="248"/>
      <c r="O17"/>
      <c r="P17"/>
      <c r="Q17" s="17"/>
      <c r="R17" s="21" t="s">
        <v>60</v>
      </c>
      <c r="T17" s="246" t="s">
        <v>58</v>
      </c>
      <c r="U17" s="247"/>
      <c r="V17" s="248"/>
    </row>
    <row r="18" spans="1:23" x14ac:dyDescent="0.3">
      <c r="B18" s="14"/>
      <c r="C18" s="14"/>
      <c r="D18" s="14"/>
      <c r="E18" s="14"/>
      <c r="I18" s="14"/>
      <c r="J18" s="14"/>
      <c r="K18" s="14"/>
      <c r="L18" s="14"/>
      <c r="O18"/>
      <c r="P18"/>
    </row>
    <row r="19" spans="1:23" ht="19.8" customHeight="1" x14ac:dyDescent="0.3">
      <c r="B19" s="235" t="s">
        <v>12</v>
      </c>
      <c r="C19" s="235"/>
      <c r="D19" s="236"/>
      <c r="E19" s="237">
        <f>'Detailed Budget'!L62</f>
        <v>14320</v>
      </c>
      <c r="F19" s="238"/>
      <c r="G19" s="239"/>
      <c r="I19" s="235" t="s">
        <v>12</v>
      </c>
      <c r="J19" s="235"/>
      <c r="K19" s="236"/>
      <c r="L19" s="237">
        <f>SUM('Detailed Budget'!M62,'Detailed Budget'!N62)</f>
        <v>0</v>
      </c>
      <c r="M19" s="238"/>
      <c r="N19" s="239"/>
      <c r="O19"/>
      <c r="P19"/>
      <c r="R19" s="52">
        <f>IFERROR(L19/(E19+L19),"")</f>
        <v>0</v>
      </c>
      <c r="T19" s="54" t="s">
        <v>26</v>
      </c>
      <c r="U19" s="29"/>
      <c r="V19" s="31">
        <f>'Detailed Budget'!M78+'Detailed Budget'!N78</f>
        <v>121896</v>
      </c>
    </row>
    <row r="20" spans="1:23" x14ac:dyDescent="0.3">
      <c r="B20" s="15"/>
      <c r="C20" s="15"/>
      <c r="D20" s="16"/>
      <c r="E20" s="51"/>
      <c r="F20" s="51"/>
      <c r="G20" s="51"/>
      <c r="I20" s="15"/>
      <c r="J20" s="15"/>
      <c r="K20" s="16"/>
      <c r="L20" s="51"/>
      <c r="M20" s="51"/>
      <c r="N20" s="51"/>
      <c r="O20"/>
      <c r="P20"/>
      <c r="R20" s="53"/>
      <c r="T20" s="55"/>
    </row>
    <row r="21" spans="1:23" ht="14.4" customHeight="1" x14ac:dyDescent="0.3">
      <c r="B21" s="235" t="s">
        <v>14</v>
      </c>
      <c r="C21" s="235"/>
      <c r="D21" s="236"/>
      <c r="E21" s="237">
        <f>'Detailed Budget'!L24</f>
        <v>2640</v>
      </c>
      <c r="F21" s="238"/>
      <c r="G21" s="239"/>
      <c r="I21" s="235" t="s">
        <v>14</v>
      </c>
      <c r="J21" s="235"/>
      <c r="K21" s="236"/>
      <c r="L21" s="237">
        <f>SUM('Detailed Budget'!M24,'Detailed Budget'!N24)</f>
        <v>43600</v>
      </c>
      <c r="M21" s="238"/>
      <c r="N21" s="239"/>
      <c r="O21"/>
      <c r="P21"/>
      <c r="R21" s="52">
        <f>IFERROR(L21/(E21+L21),"")</f>
        <v>0.94290657439446368</v>
      </c>
      <c r="T21" s="54" t="s">
        <v>27</v>
      </c>
      <c r="V21" s="31">
        <f>'Detailed Budget'!M79+'Detailed Budget'!N79</f>
        <v>76800</v>
      </c>
    </row>
    <row r="22" spans="1:23" x14ac:dyDescent="0.3">
      <c r="B22" s="16"/>
      <c r="C22" s="16"/>
      <c r="D22" s="16"/>
      <c r="E22" s="51"/>
      <c r="F22" s="51"/>
      <c r="G22" s="51"/>
      <c r="I22" s="16"/>
      <c r="J22" s="16"/>
      <c r="K22" s="16"/>
      <c r="L22" s="51"/>
      <c r="M22" s="51"/>
      <c r="N22" s="51"/>
      <c r="O22"/>
      <c r="P22"/>
      <c r="R22" s="53"/>
      <c r="T22" s="55"/>
    </row>
    <row r="23" spans="1:23" ht="36" x14ac:dyDescent="0.3">
      <c r="B23" s="235" t="s">
        <v>19</v>
      </c>
      <c r="C23" s="235"/>
      <c r="D23" s="236"/>
      <c r="E23" s="237">
        <f>'Detailed Budget'!L36</f>
        <v>3296</v>
      </c>
      <c r="F23" s="238"/>
      <c r="G23" s="239"/>
      <c r="I23" s="235" t="s">
        <v>19</v>
      </c>
      <c r="J23" s="235"/>
      <c r="K23" s="236"/>
      <c r="L23" s="237">
        <f>SUM('Detailed Budget'!M36,'Detailed Budget'!N36)</f>
        <v>6296</v>
      </c>
      <c r="M23" s="238"/>
      <c r="N23" s="239"/>
      <c r="O23"/>
      <c r="P23"/>
      <c r="R23" s="52">
        <f>IFERROR(L23/(E23+L23),"")</f>
        <v>0.6563803169307757</v>
      </c>
      <c r="T23" s="54" t="s">
        <v>59</v>
      </c>
      <c r="V23" s="22">
        <f>IFERROR(V19/(V19+V21),"")</f>
        <v>0.613479888875468</v>
      </c>
    </row>
    <row r="24" spans="1:23" x14ac:dyDescent="0.3">
      <c r="B24" s="16"/>
      <c r="C24" s="16"/>
      <c r="D24" s="16"/>
      <c r="E24" s="51"/>
      <c r="F24" s="51"/>
      <c r="G24" s="51"/>
      <c r="I24" s="16"/>
      <c r="J24" s="16"/>
      <c r="K24" s="16"/>
      <c r="L24" s="51"/>
      <c r="M24" s="51"/>
      <c r="N24" s="51"/>
      <c r="O24"/>
      <c r="P24"/>
      <c r="R24" s="53"/>
    </row>
    <row r="25" spans="1:23" ht="14.4" customHeight="1" x14ac:dyDescent="0.3">
      <c r="B25" s="235" t="s">
        <v>20</v>
      </c>
      <c r="C25" s="235"/>
      <c r="D25" s="236"/>
      <c r="E25" s="237">
        <f>'Detailed Budget'!L12</f>
        <v>144000</v>
      </c>
      <c r="F25" s="238"/>
      <c r="G25" s="239"/>
      <c r="I25" s="235" t="s">
        <v>20</v>
      </c>
      <c r="J25" s="235"/>
      <c r="K25" s="236"/>
      <c r="L25" s="237">
        <f>SUM('Detailed Budget'!M12,'Detailed Budget'!N12)</f>
        <v>148800</v>
      </c>
      <c r="M25" s="238"/>
      <c r="N25" s="239"/>
      <c r="O25"/>
      <c r="P25"/>
      <c r="R25" s="52">
        <f>IFERROR(L25/(E25+L25),"")</f>
        <v>0.50819672131147542</v>
      </c>
    </row>
    <row r="26" spans="1:23" x14ac:dyDescent="0.3">
      <c r="B26" s="15"/>
      <c r="C26" s="15"/>
      <c r="D26" s="33"/>
      <c r="I26" s="15"/>
      <c r="J26" s="15"/>
      <c r="K26" s="33"/>
      <c r="L26" s="33"/>
      <c r="M26" s="33"/>
      <c r="N26" s="33"/>
      <c r="O26" s="33"/>
      <c r="P26" s="33"/>
      <c r="Q26" s="33"/>
      <c r="R26" s="33"/>
      <c r="S26" s="33"/>
      <c r="T26" s="33"/>
    </row>
    <row r="27" spans="1:23" ht="25.2" customHeight="1" x14ac:dyDescent="0.3">
      <c r="B27" s="235" t="s">
        <v>135</v>
      </c>
      <c r="C27" s="235"/>
      <c r="D27" s="236"/>
      <c r="E27" s="237">
        <f>'Detailed Budget'!L72</f>
        <v>0</v>
      </c>
      <c r="F27" s="238"/>
      <c r="G27" s="239"/>
      <c r="I27" s="235" t="s">
        <v>135</v>
      </c>
      <c r="J27" s="235"/>
      <c r="K27" s="236"/>
      <c r="L27" s="237">
        <f>SUM('Detailed Budget'!M72,'Detailed Budget'!N72)</f>
        <v>0</v>
      </c>
      <c r="M27" s="238"/>
      <c r="N27" s="239"/>
      <c r="O27"/>
      <c r="P27"/>
      <c r="R27" s="52" t="str">
        <f>IFERROR(L27/(E27+L27),"")</f>
        <v/>
      </c>
      <c r="S27" s="88"/>
      <c r="T27" s="88"/>
    </row>
    <row r="28" spans="1:23" ht="25.2" customHeight="1" thickBot="1" x14ac:dyDescent="0.35">
      <c r="B28" s="87"/>
      <c r="C28" s="87"/>
      <c r="D28" s="88"/>
      <c r="I28" s="87"/>
      <c r="J28" s="87"/>
      <c r="K28" s="88"/>
      <c r="L28" s="88"/>
      <c r="M28" s="88"/>
      <c r="N28" s="88"/>
      <c r="O28" s="88"/>
      <c r="P28" s="88"/>
      <c r="Q28" s="88"/>
      <c r="R28" s="88"/>
      <c r="S28" s="88"/>
      <c r="T28" s="88"/>
    </row>
    <row r="29" spans="1:23" ht="13.8" customHeight="1" x14ac:dyDescent="0.3">
      <c r="B29" s="34"/>
      <c r="C29" s="35"/>
      <c r="D29" s="36"/>
      <c r="E29" s="36"/>
      <c r="F29" s="36"/>
      <c r="G29" s="36"/>
      <c r="H29" s="36"/>
      <c r="I29" s="35"/>
      <c r="J29" s="35"/>
      <c r="K29" s="36"/>
      <c r="L29" s="36"/>
      <c r="M29" s="36"/>
      <c r="N29" s="36"/>
      <c r="O29" s="36"/>
      <c r="P29" s="36"/>
      <c r="Q29" s="36"/>
      <c r="R29" s="35"/>
      <c r="S29" s="35"/>
      <c r="T29" s="35"/>
      <c r="U29" s="35"/>
      <c r="V29" s="35"/>
      <c r="W29" s="37"/>
    </row>
    <row r="30" spans="1:23" ht="52.8" customHeight="1" x14ac:dyDescent="0.3">
      <c r="B30" s="245" t="s">
        <v>41</v>
      </c>
      <c r="C30" s="241"/>
      <c r="D30" s="236"/>
      <c r="E30" s="242">
        <f>SUM(E19:G27)</f>
        <v>164256</v>
      </c>
      <c r="F30" s="243"/>
      <c r="G30" s="244"/>
      <c r="H30" s="18"/>
      <c r="I30" s="241" t="s">
        <v>42</v>
      </c>
      <c r="J30" s="241"/>
      <c r="K30" s="236"/>
      <c r="L30" s="242">
        <f>SUM(L19:N27)</f>
        <v>198696</v>
      </c>
      <c r="M30" s="243"/>
      <c r="N30" s="244"/>
      <c r="O30" s="18"/>
      <c r="P30" s="38" t="s">
        <v>176</v>
      </c>
      <c r="Q30" s="47"/>
      <c r="R30" s="48" t="str">
        <f>IFERROR(1&amp;": "&amp;ROUND(L30/E30,2),"")</f>
        <v>1: 1.21</v>
      </c>
      <c r="S30" s="18"/>
      <c r="T30" s="38" t="s">
        <v>183</v>
      </c>
      <c r="U30" s="30"/>
      <c r="V30" s="50">
        <f>L30+E30</f>
        <v>362952</v>
      </c>
      <c r="W30" s="39"/>
    </row>
    <row r="31" spans="1:23" ht="9.6" customHeight="1" x14ac:dyDescent="0.3">
      <c r="A31"/>
      <c r="B31" s="40"/>
      <c r="C31" s="8"/>
      <c r="D31" s="8"/>
      <c r="E31" s="41"/>
      <c r="F31" s="41"/>
      <c r="G31" s="41"/>
      <c r="H31" s="8"/>
      <c r="I31" s="8"/>
      <c r="J31" s="18"/>
      <c r="K31" s="18"/>
      <c r="L31" s="18"/>
      <c r="M31" s="18"/>
      <c r="N31" s="18"/>
      <c r="O31" s="18"/>
      <c r="P31" s="8"/>
      <c r="Q31" s="18"/>
      <c r="R31" s="18"/>
      <c r="S31" s="18"/>
      <c r="T31" s="18"/>
      <c r="U31" s="18"/>
      <c r="V31" s="18"/>
      <c r="W31" s="39"/>
    </row>
    <row r="32" spans="1:23" ht="9.6" customHeight="1" thickBot="1" x14ac:dyDescent="0.35">
      <c r="A32"/>
      <c r="B32" s="42"/>
      <c r="C32" s="43"/>
      <c r="D32" s="43"/>
      <c r="E32" s="44"/>
      <c r="F32" s="44"/>
      <c r="G32" s="44"/>
      <c r="H32" s="43"/>
      <c r="I32" s="43"/>
      <c r="J32" s="45"/>
      <c r="K32" s="45"/>
      <c r="L32" s="45"/>
      <c r="M32" s="45"/>
      <c r="N32" s="45"/>
      <c r="O32" s="45"/>
      <c r="P32" s="45"/>
      <c r="Q32" s="45"/>
      <c r="R32" s="45"/>
      <c r="S32" s="45"/>
      <c r="T32" s="45"/>
      <c r="U32" s="45"/>
      <c r="V32" s="45"/>
      <c r="W32" s="46"/>
    </row>
    <row r="33" spans="1:22" ht="21" customHeight="1" thickBot="1" x14ac:dyDescent="0.35">
      <c r="A33"/>
      <c r="B33"/>
      <c r="C33"/>
      <c r="D33"/>
      <c r="E33" s="19"/>
      <c r="F33" s="19"/>
      <c r="G33" s="19"/>
      <c r="H33"/>
      <c r="I33"/>
    </row>
    <row r="34" spans="1:22" ht="27" customHeight="1" thickBot="1" x14ac:dyDescent="0.35">
      <c r="A34"/>
      <c r="B34" s="246" t="s">
        <v>51</v>
      </c>
      <c r="C34" s="247"/>
      <c r="D34" s="247"/>
      <c r="E34" s="247"/>
      <c r="F34" s="247"/>
      <c r="G34" s="248"/>
      <c r="H34"/>
      <c r="I34" s="240" t="s">
        <v>62</v>
      </c>
      <c r="J34" s="240"/>
      <c r="K34" s="240"/>
      <c r="L34" s="240"/>
      <c r="M34" s="240"/>
      <c r="N34" s="240"/>
      <c r="O34" s="240"/>
      <c r="P34" s="240"/>
      <c r="Q34" s="240"/>
      <c r="R34" s="240"/>
      <c r="T34" s="240" t="s">
        <v>48</v>
      </c>
      <c r="U34" s="240"/>
      <c r="V34" s="240"/>
    </row>
    <row r="35" spans="1:22" ht="7.2" customHeight="1" x14ac:dyDescent="0.3">
      <c r="C35"/>
      <c r="D35"/>
      <c r="E35" s="19"/>
      <c r="F35" s="19"/>
      <c r="G35" s="19"/>
      <c r="H35"/>
      <c r="I35"/>
      <c r="J35"/>
    </row>
    <row r="36" spans="1:22" ht="76.2" customHeight="1" x14ac:dyDescent="0.3">
      <c r="B36" s="235" t="s">
        <v>43</v>
      </c>
      <c r="C36" s="235"/>
      <c r="D36" s="236"/>
      <c r="E36" s="257">
        <f>'Detailed Budget'!H75</f>
        <v>39660</v>
      </c>
      <c r="F36" s="258"/>
      <c r="G36" s="259"/>
      <c r="H36"/>
      <c r="I36" s="249" t="s">
        <v>174</v>
      </c>
      <c r="J36" s="250"/>
      <c r="K36" s="250"/>
      <c r="L36" s="250"/>
      <c r="M36" s="250"/>
      <c r="N36" s="250"/>
      <c r="O36" s="250"/>
      <c r="P36" s="250"/>
      <c r="Q36" s="250"/>
      <c r="R36" s="251"/>
      <c r="T36" s="249" t="s">
        <v>239</v>
      </c>
      <c r="U36" s="250"/>
      <c r="V36" s="251"/>
    </row>
    <row r="37" spans="1:22" ht="9" customHeight="1" x14ac:dyDescent="0.3">
      <c r="C37" s="18"/>
      <c r="D37" s="18"/>
      <c r="E37" s="20"/>
      <c r="F37" s="20"/>
      <c r="G37" s="20"/>
      <c r="H37"/>
      <c r="I37"/>
      <c r="J37"/>
    </row>
    <row r="38" spans="1:22" ht="88.2" customHeight="1" x14ac:dyDescent="0.3">
      <c r="B38" s="235" t="s">
        <v>44</v>
      </c>
      <c r="C38" s="235"/>
      <c r="D38" s="236"/>
      <c r="E38" s="257">
        <f>'Detailed Budget'!I75</f>
        <v>51276</v>
      </c>
      <c r="F38" s="258"/>
      <c r="G38" s="259"/>
      <c r="H38"/>
      <c r="I38" s="249" t="s">
        <v>263</v>
      </c>
      <c r="J38" s="252"/>
      <c r="K38" s="252"/>
      <c r="L38" s="252"/>
      <c r="M38" s="252"/>
      <c r="N38" s="252"/>
      <c r="O38" s="252"/>
      <c r="P38" s="252"/>
      <c r="Q38" s="252"/>
      <c r="R38" s="253"/>
      <c r="T38" s="249" t="s">
        <v>264</v>
      </c>
      <c r="U38" s="252"/>
      <c r="V38" s="253"/>
    </row>
    <row r="39" spans="1:22" ht="6" customHeight="1" x14ac:dyDescent="0.3">
      <c r="C39" s="18"/>
      <c r="D39" s="18"/>
      <c r="E39" s="20"/>
      <c r="F39" s="20"/>
      <c r="G39" s="20"/>
      <c r="H39"/>
      <c r="I39"/>
      <c r="J39"/>
    </row>
    <row r="40" spans="1:22" ht="75.599999999999994" customHeight="1" x14ac:dyDescent="0.3">
      <c r="B40" s="235" t="s">
        <v>45</v>
      </c>
      <c r="C40" s="235"/>
      <c r="D40" s="236"/>
      <c r="E40" s="257">
        <f>'Detailed Budget'!J75</f>
        <v>36660</v>
      </c>
      <c r="F40" s="258"/>
      <c r="G40" s="259"/>
      <c r="H40"/>
      <c r="I40" s="254"/>
      <c r="J40" s="255"/>
      <c r="K40" s="255"/>
      <c r="L40" s="255"/>
      <c r="M40" s="255"/>
      <c r="N40" s="255"/>
      <c r="O40" s="255"/>
      <c r="P40" s="255"/>
      <c r="Q40" s="255"/>
      <c r="R40" s="256"/>
      <c r="T40" s="254"/>
      <c r="U40" s="255"/>
      <c r="V40" s="256"/>
    </row>
    <row r="41" spans="1:22" ht="7.8" customHeight="1" x14ac:dyDescent="0.3">
      <c r="C41" s="18"/>
      <c r="D41" s="18"/>
      <c r="E41" s="20"/>
      <c r="F41" s="20"/>
      <c r="G41" s="20"/>
      <c r="H41"/>
      <c r="I41"/>
      <c r="J41"/>
    </row>
    <row r="42" spans="1:22" ht="79.8" customHeight="1" x14ac:dyDescent="0.3">
      <c r="B42" s="235" t="s">
        <v>46</v>
      </c>
      <c r="C42" s="235"/>
      <c r="D42" s="236"/>
      <c r="E42" s="257">
        <f>'Detailed Budget'!K75</f>
        <v>36660</v>
      </c>
      <c r="F42" s="258"/>
      <c r="G42" s="259"/>
      <c r="H42"/>
      <c r="I42" s="254"/>
      <c r="J42" s="255"/>
      <c r="K42" s="255"/>
      <c r="L42" s="255"/>
      <c r="M42" s="255"/>
      <c r="N42" s="255"/>
      <c r="O42" s="255"/>
      <c r="P42" s="255"/>
      <c r="Q42" s="255"/>
      <c r="R42" s="256"/>
      <c r="T42" s="254"/>
      <c r="U42" s="255"/>
      <c r="V42" s="256"/>
    </row>
    <row r="43" spans="1:22" x14ac:dyDescent="0.3">
      <c r="C43" s="18"/>
      <c r="D43" s="18"/>
      <c r="E43" s="18"/>
      <c r="F43" s="18"/>
      <c r="G43" s="18"/>
      <c r="H43"/>
      <c r="I43"/>
      <c r="J43"/>
    </row>
    <row r="44" spans="1:22" x14ac:dyDescent="0.3">
      <c r="H44"/>
      <c r="I44"/>
      <c r="J44"/>
    </row>
  </sheetData>
  <sheetProtection algorithmName="SHA-512" hashValue="pgjVGLVdndkqveLGhzuUWcR3NLFst9rRhtDvYWr+SIYxHo8gi3HMbQ9acwo56Xc9RFetkFwox08oYdocLUUktA==" saltValue="Zm9o262Hqug2Qki7g74QPw==" spinCount="100000" sheet="1" objects="1" scenarios="1"/>
  <mergeCells count="62">
    <mergeCell ref="D5:H5"/>
    <mergeCell ref="B3:S3"/>
    <mergeCell ref="B5:C5"/>
    <mergeCell ref="T17:V17"/>
    <mergeCell ref="H12:I12"/>
    <mergeCell ref="B10:C10"/>
    <mergeCell ref="B6:C6"/>
    <mergeCell ref="B7:C7"/>
    <mergeCell ref="B8:C8"/>
    <mergeCell ref="F12:G12"/>
    <mergeCell ref="B17:G17"/>
    <mergeCell ref="I17:N17"/>
    <mergeCell ref="H10:I10"/>
    <mergeCell ref="D8:H8"/>
    <mergeCell ref="D7:H7"/>
    <mergeCell ref="D6:H6"/>
    <mergeCell ref="B19:D19"/>
    <mergeCell ref="E19:G19"/>
    <mergeCell ref="B12:E13"/>
    <mergeCell ref="B14:E14"/>
    <mergeCell ref="B15:E15"/>
    <mergeCell ref="B21:D21"/>
    <mergeCell ref="E21:G21"/>
    <mergeCell ref="B23:D23"/>
    <mergeCell ref="E23:G23"/>
    <mergeCell ref="B25:D25"/>
    <mergeCell ref="E25:G25"/>
    <mergeCell ref="I19:K19"/>
    <mergeCell ref="L19:N19"/>
    <mergeCell ref="I21:K21"/>
    <mergeCell ref="L21:N21"/>
    <mergeCell ref="L25:N25"/>
    <mergeCell ref="I23:K23"/>
    <mergeCell ref="L23:N23"/>
    <mergeCell ref="I25:K25"/>
    <mergeCell ref="B36:D36"/>
    <mergeCell ref="B38:D38"/>
    <mergeCell ref="B40:D40"/>
    <mergeCell ref="B42:D42"/>
    <mergeCell ref="E40:G40"/>
    <mergeCell ref="E38:G38"/>
    <mergeCell ref="E36:G36"/>
    <mergeCell ref="T36:V36"/>
    <mergeCell ref="T38:V38"/>
    <mergeCell ref="T40:V40"/>
    <mergeCell ref="T42:V42"/>
    <mergeCell ref="E42:G42"/>
    <mergeCell ref="I36:R36"/>
    <mergeCell ref="I38:R38"/>
    <mergeCell ref="I40:R40"/>
    <mergeCell ref="I42:R42"/>
    <mergeCell ref="B27:D27"/>
    <mergeCell ref="E27:G27"/>
    <mergeCell ref="I27:K27"/>
    <mergeCell ref="L27:N27"/>
    <mergeCell ref="T34:V34"/>
    <mergeCell ref="I34:R34"/>
    <mergeCell ref="I30:K30"/>
    <mergeCell ref="L30:N30"/>
    <mergeCell ref="B30:D30"/>
    <mergeCell ref="E30:G30"/>
    <mergeCell ref="B34:G34"/>
  </mergeCells>
  <dataValidations count="5">
    <dataValidation type="whole" allowBlank="1" showInputMessage="1" showErrorMessage="1" sqref="D10">
      <formula1>1</formula1>
      <formula2>31</formula2>
    </dataValidation>
    <dataValidation type="whole" allowBlank="1" showInputMessage="1" showErrorMessage="1" sqref="F10">
      <formula1>2010</formula1>
      <formula2>2030</formula2>
    </dataValidation>
    <dataValidation type="whole" allowBlank="1" showInputMessage="1" showErrorMessage="1" sqref="E10">
      <formula1>1</formula1>
      <formula2>12</formula2>
    </dataValidation>
    <dataValidation allowBlank="1" showInputMessage="1" showErrorMessage="1" prompt="Input duration in number of months (betwen 12-24)" sqref="H10:I10"/>
    <dataValidation allowBlank="1" showInputMessage="1" showErrorMessage="1" prompt="Provide a description of how the partners will document the achievement of each activity (e.g., Submission of baseline survey)" sqref="T34:V34"/>
  </dataValidations>
  <pageMargins left="0.7" right="0.7" top="0.75" bottom="0.75" header="0.3" footer="0.3"/>
  <pageSetup paperSize="9"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4:Z35"/>
  <sheetViews>
    <sheetView showRowColHeaders="0" tabSelected="1" zoomScale="114" zoomScaleNormal="114" workbookViewId="0">
      <pane xSplit="2" topLeftCell="C1" activePane="topRight" state="frozen"/>
      <selection pane="topRight" activeCell="B13" sqref="B13"/>
    </sheetView>
  </sheetViews>
  <sheetFormatPr defaultRowHeight="14.4" x14ac:dyDescent="0.3"/>
  <cols>
    <col min="1" max="1" width="7.109375" style="56" bestFit="1" customWidth="1"/>
    <col min="2" max="2" width="58.77734375" style="56" customWidth="1"/>
    <col min="3" max="3" width="2.88671875" style="56" bestFit="1" customWidth="1"/>
    <col min="4" max="11" width="3.109375" style="56" bestFit="1" customWidth="1"/>
    <col min="12" max="12" width="3.6640625" style="56" bestFit="1" customWidth="1"/>
    <col min="13" max="13" width="3.5546875" style="56" bestFit="1" customWidth="1"/>
    <col min="14" max="21" width="3.6640625" style="56" bestFit="1" customWidth="1"/>
    <col min="22" max="22" width="3.88671875" style="56" bestFit="1" customWidth="1"/>
    <col min="23" max="23" width="3.6640625" style="56" bestFit="1" customWidth="1"/>
    <col min="24" max="26" width="3.88671875" style="56" bestFit="1" customWidth="1"/>
    <col min="27" max="41" width="3.77734375" style="56" customWidth="1"/>
    <col min="42" max="16384" width="8.88671875" style="56"/>
  </cols>
  <sheetData>
    <row r="4" spans="2:26" ht="12.6" customHeight="1" x14ac:dyDescent="0.3">
      <c r="C4" s="299" t="s">
        <v>89</v>
      </c>
      <c r="D4" s="300"/>
      <c r="E4" s="300"/>
      <c r="F4" s="300"/>
      <c r="G4" s="300"/>
      <c r="H4" s="300"/>
      <c r="I4" s="300"/>
      <c r="J4" s="300"/>
      <c r="K4" s="300"/>
      <c r="L4" s="300"/>
      <c r="M4" s="300"/>
      <c r="N4" s="300"/>
      <c r="O4" s="299" t="s">
        <v>90</v>
      </c>
      <c r="P4" s="300"/>
      <c r="Q4" s="300"/>
      <c r="R4" s="300"/>
      <c r="S4" s="300"/>
      <c r="T4" s="300"/>
      <c r="U4" s="300"/>
      <c r="V4" s="300"/>
      <c r="W4" s="300"/>
      <c r="X4" s="300"/>
      <c r="Y4" s="300"/>
      <c r="Z4" s="301"/>
    </row>
    <row r="5" spans="2:26" ht="12" customHeight="1" x14ac:dyDescent="0.3">
      <c r="C5" s="61" t="s">
        <v>65</v>
      </c>
      <c r="D5" s="61" t="s">
        <v>66</v>
      </c>
      <c r="E5" s="61" t="s">
        <v>67</v>
      </c>
      <c r="F5" s="61" t="s">
        <v>68</v>
      </c>
      <c r="G5" s="61" t="s">
        <v>69</v>
      </c>
      <c r="H5" s="61" t="s">
        <v>70</v>
      </c>
      <c r="I5" s="61" t="s">
        <v>71</v>
      </c>
      <c r="J5" s="61" t="s">
        <v>72</v>
      </c>
      <c r="K5" s="61" t="s">
        <v>73</v>
      </c>
      <c r="L5" s="61" t="s">
        <v>74</v>
      </c>
      <c r="M5" s="61" t="s">
        <v>75</v>
      </c>
      <c r="N5" s="61" t="s">
        <v>76</v>
      </c>
      <c r="O5" s="61" t="s">
        <v>77</v>
      </c>
      <c r="P5" s="61" t="s">
        <v>78</v>
      </c>
      <c r="Q5" s="61" t="s">
        <v>79</v>
      </c>
      <c r="R5" s="61" t="s">
        <v>80</v>
      </c>
      <c r="S5" s="61" t="s">
        <v>81</v>
      </c>
      <c r="T5" s="61" t="s">
        <v>82</v>
      </c>
      <c r="U5" s="61" t="s">
        <v>83</v>
      </c>
      <c r="V5" s="61" t="s">
        <v>84</v>
      </c>
      <c r="W5" s="61" t="s">
        <v>85</v>
      </c>
      <c r="X5" s="61" t="s">
        <v>86</v>
      </c>
      <c r="Y5" s="61" t="s">
        <v>87</v>
      </c>
      <c r="Z5" s="61" t="s">
        <v>88</v>
      </c>
    </row>
    <row r="6" spans="2:26" ht="14.4" customHeight="1" x14ac:dyDescent="0.3">
      <c r="B6" s="302" t="str">
        <f>"Workplan for Initiative: "&amp;INDEX('Summary Budget'!D5:G8,3,1)</f>
        <v xml:space="preserve">Workplan for Initiative: Enhancing livelihoods for farmers in Maharashtra </v>
      </c>
      <c r="C6" s="297">
        <f>DATE('Summary Budget'!F10,'Summary Budget'!E10,'Summary Budget'!D10)</f>
        <v>43466</v>
      </c>
      <c r="D6" s="297">
        <f>EDATE(C6,1)</f>
        <v>43497</v>
      </c>
      <c r="E6" s="297">
        <f t="shared" ref="E6:W6" si="0">EDATE(D6,1)</f>
        <v>43525</v>
      </c>
      <c r="F6" s="297">
        <f t="shared" si="0"/>
        <v>43556</v>
      </c>
      <c r="G6" s="297">
        <f t="shared" si="0"/>
        <v>43586</v>
      </c>
      <c r="H6" s="297">
        <f t="shared" si="0"/>
        <v>43617</v>
      </c>
      <c r="I6" s="297">
        <f t="shared" si="0"/>
        <v>43647</v>
      </c>
      <c r="J6" s="297">
        <f t="shared" si="0"/>
        <v>43678</v>
      </c>
      <c r="K6" s="297">
        <f t="shared" si="0"/>
        <v>43709</v>
      </c>
      <c r="L6" s="297">
        <f t="shared" si="0"/>
        <v>43739</v>
      </c>
      <c r="M6" s="297">
        <f t="shared" si="0"/>
        <v>43770</v>
      </c>
      <c r="N6" s="297">
        <f t="shared" si="0"/>
        <v>43800</v>
      </c>
      <c r="O6" s="297">
        <f t="shared" si="0"/>
        <v>43831</v>
      </c>
      <c r="P6" s="297">
        <f t="shared" si="0"/>
        <v>43862</v>
      </c>
      <c r="Q6" s="297">
        <f t="shared" si="0"/>
        <v>43891</v>
      </c>
      <c r="R6" s="297">
        <f t="shared" si="0"/>
        <v>43922</v>
      </c>
      <c r="S6" s="297">
        <f t="shared" si="0"/>
        <v>43952</v>
      </c>
      <c r="T6" s="297">
        <f t="shared" si="0"/>
        <v>43983</v>
      </c>
      <c r="U6" s="297">
        <f t="shared" si="0"/>
        <v>44013</v>
      </c>
      <c r="V6" s="297">
        <f t="shared" si="0"/>
        <v>44044</v>
      </c>
      <c r="W6" s="297">
        <f t="shared" si="0"/>
        <v>44075</v>
      </c>
      <c r="X6" s="297">
        <f>EDATE(W6,1)</f>
        <v>44105</v>
      </c>
      <c r="Y6" s="297">
        <f t="shared" ref="Y6:Z6" si="1">EDATE(X6,1)</f>
        <v>44136</v>
      </c>
      <c r="Z6" s="297">
        <f t="shared" si="1"/>
        <v>44166</v>
      </c>
    </row>
    <row r="7" spans="2:26" ht="29.4" customHeight="1" x14ac:dyDescent="0.3">
      <c r="B7" s="303"/>
      <c r="C7" s="298"/>
      <c r="D7" s="298"/>
      <c r="E7" s="298"/>
      <c r="F7" s="298"/>
      <c r="G7" s="298"/>
      <c r="H7" s="298"/>
      <c r="I7" s="298"/>
      <c r="J7" s="298"/>
      <c r="K7" s="298"/>
      <c r="L7" s="298"/>
      <c r="M7" s="298"/>
      <c r="N7" s="298"/>
      <c r="O7" s="298"/>
      <c r="P7" s="298"/>
      <c r="Q7" s="298"/>
      <c r="R7" s="298"/>
      <c r="S7" s="298"/>
      <c r="T7" s="298"/>
      <c r="U7" s="298"/>
      <c r="V7" s="298"/>
      <c r="W7" s="298"/>
      <c r="X7" s="298"/>
      <c r="Y7" s="298"/>
      <c r="Z7" s="298"/>
    </row>
    <row r="8" spans="2:26" ht="12.6" customHeight="1" x14ac:dyDescent="0.3">
      <c r="B8" s="65" t="s">
        <v>166</v>
      </c>
      <c r="C8" s="71"/>
      <c r="D8" s="71"/>
      <c r="E8" s="71"/>
      <c r="F8" s="71"/>
      <c r="G8" s="71"/>
      <c r="H8" s="71"/>
      <c r="I8" s="66"/>
      <c r="J8" s="66"/>
      <c r="K8" s="66"/>
      <c r="L8" s="66"/>
      <c r="M8" s="66"/>
      <c r="N8" s="66"/>
      <c r="O8" s="66"/>
      <c r="P8" s="66"/>
      <c r="Q8" s="66"/>
      <c r="R8" s="66"/>
      <c r="S8" s="66"/>
      <c r="T8" s="66"/>
      <c r="U8" s="66"/>
      <c r="V8" s="66"/>
      <c r="W8" s="66"/>
      <c r="X8" s="66"/>
      <c r="Y8" s="66"/>
      <c r="Z8" s="67"/>
    </row>
    <row r="9" spans="2:26" x14ac:dyDescent="0.3">
      <c r="B9" s="57" t="s">
        <v>167</v>
      </c>
      <c r="C9" s="157"/>
      <c r="D9" s="160"/>
      <c r="E9" s="62"/>
      <c r="F9" s="62"/>
      <c r="G9" s="62"/>
      <c r="H9" s="76"/>
      <c r="I9" s="70"/>
      <c r="J9" s="62"/>
      <c r="K9" s="62"/>
      <c r="L9" s="62"/>
      <c r="M9" s="62"/>
      <c r="N9" s="62"/>
      <c r="O9" s="62"/>
      <c r="P9" s="62"/>
      <c r="Q9" s="62"/>
      <c r="R9" s="62"/>
      <c r="S9" s="62"/>
      <c r="T9" s="62"/>
      <c r="U9" s="62"/>
      <c r="V9" s="62"/>
      <c r="W9" s="62"/>
      <c r="X9" s="62"/>
      <c r="Y9" s="62"/>
      <c r="Z9" s="62"/>
    </row>
    <row r="10" spans="2:26" x14ac:dyDescent="0.3">
      <c r="B10" s="58" t="s">
        <v>168</v>
      </c>
      <c r="C10" s="159"/>
      <c r="D10" s="158"/>
      <c r="E10" s="62"/>
      <c r="F10" s="62"/>
      <c r="G10" s="62"/>
      <c r="H10" s="76"/>
      <c r="I10" s="70"/>
      <c r="J10" s="62"/>
      <c r="K10" s="62"/>
      <c r="L10" s="62"/>
      <c r="M10" s="62"/>
      <c r="N10" s="62"/>
      <c r="O10" s="62"/>
      <c r="P10" s="62"/>
      <c r="Q10" s="62"/>
      <c r="R10" s="62"/>
      <c r="S10" s="62"/>
      <c r="T10" s="62"/>
      <c r="U10" s="62"/>
      <c r="V10" s="62"/>
      <c r="W10" s="62"/>
      <c r="X10" s="62"/>
      <c r="Y10" s="62"/>
      <c r="Z10" s="62"/>
    </row>
    <row r="11" spans="2:26" x14ac:dyDescent="0.3">
      <c r="B11" s="57" t="s">
        <v>265</v>
      </c>
      <c r="C11" s="75"/>
      <c r="D11" s="62"/>
      <c r="E11" s="158"/>
      <c r="F11" s="158"/>
      <c r="G11" s="62"/>
      <c r="H11" s="76"/>
      <c r="I11" s="70"/>
      <c r="J11" s="62"/>
      <c r="K11" s="62"/>
      <c r="L11" s="62"/>
      <c r="M11" s="62"/>
      <c r="N11" s="62"/>
      <c r="O11" s="62"/>
      <c r="P11" s="62"/>
      <c r="Q11" s="62"/>
      <c r="R11" s="62"/>
      <c r="S11" s="62"/>
      <c r="T11" s="62"/>
      <c r="U11" s="62"/>
      <c r="V11" s="62"/>
      <c r="W11" s="62"/>
      <c r="X11" s="62"/>
      <c r="Y11" s="62"/>
      <c r="Z11" s="62"/>
    </row>
    <row r="12" spans="2:26" x14ac:dyDescent="0.3">
      <c r="B12" s="57" t="s">
        <v>266</v>
      </c>
      <c r="C12" s="75"/>
      <c r="D12" s="62"/>
      <c r="E12" s="62"/>
      <c r="F12" s="62"/>
      <c r="G12" s="158"/>
      <c r="H12" s="76"/>
      <c r="I12" s="70"/>
      <c r="J12" s="62"/>
      <c r="K12" s="62"/>
      <c r="L12" s="62"/>
      <c r="M12" s="62"/>
      <c r="N12" s="62"/>
      <c r="O12" s="70"/>
      <c r="P12" s="62"/>
      <c r="Q12" s="62"/>
      <c r="R12" s="62"/>
      <c r="S12" s="62"/>
      <c r="T12" s="62"/>
      <c r="U12" s="62"/>
      <c r="V12" s="62"/>
      <c r="W12" s="62"/>
      <c r="X12" s="62"/>
      <c r="Y12" s="62"/>
      <c r="Z12" s="62"/>
    </row>
    <row r="13" spans="2:26" ht="24.6" thickBot="1" x14ac:dyDescent="0.35">
      <c r="B13" s="162" t="s">
        <v>268</v>
      </c>
      <c r="C13" s="77"/>
      <c r="D13" s="78"/>
      <c r="E13" s="78"/>
      <c r="F13" s="78"/>
      <c r="G13" s="78"/>
      <c r="H13" s="164"/>
      <c r="I13" s="82"/>
      <c r="J13" s="68"/>
      <c r="K13" s="68"/>
      <c r="L13" s="68"/>
      <c r="M13" s="68"/>
      <c r="N13" s="68"/>
      <c r="O13" s="70"/>
      <c r="P13" s="62"/>
      <c r="Q13" s="62"/>
      <c r="R13" s="62"/>
      <c r="S13" s="62"/>
      <c r="T13" s="62"/>
      <c r="U13" s="62"/>
      <c r="V13" s="62"/>
      <c r="W13" s="62"/>
      <c r="X13" s="62"/>
      <c r="Y13" s="62"/>
      <c r="Z13" s="62"/>
    </row>
    <row r="14" spans="2:26" x14ac:dyDescent="0.3">
      <c r="B14" s="58" t="s">
        <v>169</v>
      </c>
      <c r="C14" s="69"/>
      <c r="D14" s="69"/>
      <c r="E14" s="69"/>
      <c r="F14" s="69"/>
      <c r="G14" s="69"/>
      <c r="H14" s="80"/>
      <c r="I14" s="163"/>
      <c r="J14" s="161"/>
      <c r="K14" s="73"/>
      <c r="L14" s="73"/>
      <c r="M14" s="73"/>
      <c r="N14" s="74"/>
      <c r="O14" s="70"/>
      <c r="P14" s="62"/>
      <c r="Q14" s="62"/>
      <c r="R14" s="62"/>
      <c r="S14" s="62"/>
      <c r="T14" s="62"/>
      <c r="U14" s="62"/>
      <c r="V14" s="62"/>
      <c r="W14" s="62"/>
      <c r="X14" s="62"/>
      <c r="Y14" s="62"/>
      <c r="Z14" s="62"/>
    </row>
    <row r="15" spans="2:26" x14ac:dyDescent="0.3">
      <c r="B15" s="58" t="s">
        <v>240</v>
      </c>
      <c r="C15" s="62"/>
      <c r="D15" s="62"/>
      <c r="E15" s="62"/>
      <c r="F15" s="62"/>
      <c r="G15" s="62"/>
      <c r="H15" s="81"/>
      <c r="I15" s="75"/>
      <c r="J15" s="158"/>
      <c r="K15" s="158"/>
      <c r="L15" s="158"/>
      <c r="M15" s="62"/>
      <c r="N15" s="62"/>
      <c r="O15" s="70"/>
      <c r="P15" s="62"/>
      <c r="Q15" s="62"/>
      <c r="R15" s="62"/>
      <c r="S15" s="62"/>
      <c r="T15" s="62"/>
      <c r="U15" s="62"/>
      <c r="V15" s="62"/>
      <c r="W15" s="62"/>
      <c r="X15" s="62"/>
      <c r="Y15" s="62"/>
      <c r="Z15" s="62"/>
    </row>
    <row r="16" spans="2:26" x14ac:dyDescent="0.3">
      <c r="B16" s="225" t="s">
        <v>259</v>
      </c>
      <c r="C16" s="62"/>
      <c r="D16" s="62"/>
      <c r="E16" s="62"/>
      <c r="F16" s="62"/>
      <c r="G16" s="62"/>
      <c r="H16" s="81"/>
      <c r="I16" s="226"/>
      <c r="J16" s="62"/>
      <c r="K16" s="62"/>
      <c r="L16" s="62"/>
      <c r="M16" s="227"/>
      <c r="N16" s="62"/>
      <c r="O16" s="70"/>
      <c r="P16" s="62"/>
      <c r="Q16" s="62"/>
      <c r="R16" s="62"/>
      <c r="S16" s="62"/>
      <c r="T16" s="62"/>
      <c r="U16" s="62"/>
      <c r="V16" s="62"/>
      <c r="W16" s="62"/>
      <c r="X16" s="62"/>
      <c r="Y16" s="62"/>
      <c r="Z16" s="62"/>
    </row>
    <row r="17" spans="2:26" x14ac:dyDescent="0.3">
      <c r="B17" s="225" t="s">
        <v>260</v>
      </c>
      <c r="C17" s="62"/>
      <c r="D17" s="62"/>
      <c r="E17" s="62"/>
      <c r="F17" s="62"/>
      <c r="G17" s="62"/>
      <c r="H17" s="81"/>
      <c r="I17" s="226"/>
      <c r="J17" s="62"/>
      <c r="K17" s="62"/>
      <c r="L17" s="62"/>
      <c r="M17" s="227"/>
      <c r="N17" s="228"/>
      <c r="O17" s="70"/>
      <c r="P17" s="62"/>
      <c r="Q17" s="62"/>
      <c r="R17" s="62"/>
      <c r="S17" s="62"/>
      <c r="T17" s="62"/>
      <c r="U17" s="62"/>
      <c r="V17" s="62"/>
      <c r="W17" s="62"/>
      <c r="X17" s="62"/>
      <c r="Y17" s="62"/>
      <c r="Z17" s="62"/>
    </row>
    <row r="18" spans="2:26" ht="24.6" thickBot="1" x14ac:dyDescent="0.35">
      <c r="B18" s="162" t="s">
        <v>262</v>
      </c>
      <c r="C18" s="62"/>
      <c r="D18" s="62"/>
      <c r="E18" s="62"/>
      <c r="F18" s="62"/>
      <c r="G18" s="62"/>
      <c r="H18" s="81"/>
      <c r="I18" s="77"/>
      <c r="J18" s="78"/>
      <c r="K18" s="78"/>
      <c r="L18" s="78"/>
      <c r="M18" s="78"/>
      <c r="N18" s="164"/>
      <c r="O18" s="70"/>
      <c r="P18" s="62"/>
      <c r="Q18" s="62"/>
      <c r="R18" s="62"/>
      <c r="S18" s="62"/>
      <c r="T18" s="62"/>
      <c r="U18" s="62"/>
      <c r="V18" s="62"/>
      <c r="W18" s="62"/>
      <c r="X18" s="62"/>
      <c r="Y18" s="62"/>
      <c r="Z18" s="62"/>
    </row>
    <row r="19" spans="2:26" ht="13.2" customHeight="1" thickBot="1" x14ac:dyDescent="0.35">
      <c r="B19" s="65" t="s">
        <v>120</v>
      </c>
      <c r="C19" s="66"/>
      <c r="D19" s="66"/>
      <c r="E19" s="66"/>
      <c r="F19" s="66"/>
      <c r="G19" s="66"/>
      <c r="H19" s="66"/>
      <c r="I19" s="83"/>
      <c r="J19" s="83"/>
      <c r="K19" s="83"/>
      <c r="L19" s="83"/>
      <c r="M19" s="83"/>
      <c r="N19" s="83"/>
      <c r="O19" s="71"/>
      <c r="P19" s="71"/>
      <c r="Q19" s="71"/>
      <c r="R19" s="71"/>
      <c r="S19" s="71"/>
      <c r="T19" s="71"/>
      <c r="U19" s="66"/>
      <c r="V19" s="66"/>
      <c r="W19" s="66"/>
      <c r="X19" s="66"/>
      <c r="Y19" s="66"/>
      <c r="Z19" s="67"/>
    </row>
    <row r="20" spans="2:26" x14ac:dyDescent="0.3">
      <c r="B20" s="58" t="s">
        <v>91</v>
      </c>
      <c r="C20" s="62"/>
      <c r="D20" s="62"/>
      <c r="E20" s="62"/>
      <c r="F20" s="62"/>
      <c r="G20" s="62"/>
      <c r="H20" s="62"/>
      <c r="I20" s="62"/>
      <c r="J20" s="62"/>
      <c r="K20" s="62"/>
      <c r="L20" s="62"/>
      <c r="M20" s="62"/>
      <c r="N20" s="81"/>
      <c r="O20" s="72"/>
      <c r="P20" s="73"/>
      <c r="Q20" s="73"/>
      <c r="R20" s="73"/>
      <c r="S20" s="73"/>
      <c r="T20" s="74"/>
      <c r="U20" s="70"/>
      <c r="V20" s="62"/>
      <c r="W20" s="62"/>
      <c r="X20" s="62"/>
      <c r="Y20" s="62"/>
      <c r="Z20" s="62"/>
    </row>
    <row r="21" spans="2:26" x14ac:dyDescent="0.3">
      <c r="B21" s="57" t="s">
        <v>92</v>
      </c>
      <c r="C21" s="62"/>
      <c r="D21" s="62"/>
      <c r="E21" s="62"/>
      <c r="F21" s="62"/>
      <c r="G21" s="62"/>
      <c r="H21" s="62"/>
      <c r="I21" s="62"/>
      <c r="J21" s="62"/>
      <c r="K21" s="62"/>
      <c r="L21" s="62"/>
      <c r="M21" s="62"/>
      <c r="N21" s="81"/>
      <c r="O21" s="75"/>
      <c r="P21" s="62"/>
      <c r="Q21" s="62"/>
      <c r="R21" s="62"/>
      <c r="S21" s="62"/>
      <c r="T21" s="76"/>
      <c r="U21" s="70"/>
      <c r="V21" s="62"/>
      <c r="W21" s="62"/>
      <c r="X21" s="62"/>
      <c r="Y21" s="62"/>
      <c r="Z21" s="62"/>
    </row>
    <row r="22" spans="2:26" x14ac:dyDescent="0.3">
      <c r="B22" s="57" t="s">
        <v>93</v>
      </c>
      <c r="C22" s="62"/>
      <c r="D22" s="62"/>
      <c r="E22" s="62"/>
      <c r="F22" s="62"/>
      <c r="G22" s="62"/>
      <c r="H22" s="62"/>
      <c r="I22" s="62"/>
      <c r="J22" s="62"/>
      <c r="K22" s="62"/>
      <c r="L22" s="62"/>
      <c r="M22" s="62"/>
      <c r="N22" s="81"/>
      <c r="O22" s="75"/>
      <c r="P22" s="62"/>
      <c r="Q22" s="62"/>
      <c r="R22" s="62"/>
      <c r="S22" s="62"/>
      <c r="T22" s="76"/>
      <c r="U22" s="70"/>
      <c r="V22" s="62"/>
      <c r="W22" s="62"/>
      <c r="X22" s="62"/>
      <c r="Y22" s="62"/>
      <c r="Z22" s="62"/>
    </row>
    <row r="23" spans="2:26" x14ac:dyDescent="0.3">
      <c r="B23" s="57" t="s">
        <v>94</v>
      </c>
      <c r="C23" s="62"/>
      <c r="D23" s="62"/>
      <c r="E23" s="62"/>
      <c r="F23" s="62"/>
      <c r="G23" s="62"/>
      <c r="H23" s="62"/>
      <c r="I23" s="62"/>
      <c r="J23" s="62"/>
      <c r="K23" s="62"/>
      <c r="L23" s="62"/>
      <c r="M23" s="62"/>
      <c r="N23" s="81"/>
      <c r="O23" s="75"/>
      <c r="P23" s="62"/>
      <c r="Q23" s="62"/>
      <c r="R23" s="62"/>
      <c r="S23" s="62"/>
      <c r="T23" s="76"/>
      <c r="U23" s="70"/>
      <c r="V23" s="62"/>
      <c r="W23" s="62"/>
      <c r="X23" s="62"/>
      <c r="Y23" s="62"/>
      <c r="Z23" s="62"/>
    </row>
    <row r="24" spans="2:26" x14ac:dyDescent="0.3">
      <c r="B24" s="57" t="s">
        <v>95</v>
      </c>
      <c r="C24" s="62"/>
      <c r="D24" s="62"/>
      <c r="E24" s="62"/>
      <c r="F24" s="62"/>
      <c r="G24" s="62"/>
      <c r="H24" s="62"/>
      <c r="I24" s="62"/>
      <c r="J24" s="62"/>
      <c r="K24" s="62"/>
      <c r="L24" s="62"/>
      <c r="M24" s="62"/>
      <c r="N24" s="81"/>
      <c r="O24" s="75"/>
      <c r="P24" s="62"/>
      <c r="Q24" s="62"/>
      <c r="R24" s="62"/>
      <c r="S24" s="62"/>
      <c r="T24" s="76"/>
      <c r="U24" s="70"/>
      <c r="V24" s="62"/>
      <c r="W24" s="62"/>
      <c r="X24" s="62"/>
      <c r="Y24" s="62"/>
      <c r="Z24" s="62"/>
    </row>
    <row r="25" spans="2:26" x14ac:dyDescent="0.3">
      <c r="B25" s="57" t="s">
        <v>96</v>
      </c>
      <c r="C25" s="62"/>
      <c r="D25" s="62"/>
      <c r="E25" s="62"/>
      <c r="F25" s="62"/>
      <c r="G25" s="62"/>
      <c r="H25" s="62"/>
      <c r="I25" s="62"/>
      <c r="J25" s="62"/>
      <c r="K25" s="62"/>
      <c r="L25" s="62"/>
      <c r="M25" s="62"/>
      <c r="N25" s="81"/>
      <c r="O25" s="75"/>
      <c r="P25" s="62"/>
      <c r="Q25" s="62"/>
      <c r="R25" s="62"/>
      <c r="S25" s="62"/>
      <c r="T25" s="76"/>
      <c r="U25" s="70"/>
      <c r="V25" s="62"/>
      <c r="W25" s="62"/>
      <c r="X25" s="62"/>
      <c r="Y25" s="62"/>
      <c r="Z25" s="62"/>
    </row>
    <row r="26" spans="2:26" ht="15" thickBot="1" x14ac:dyDescent="0.35">
      <c r="B26" s="59" t="s">
        <v>63</v>
      </c>
      <c r="C26" s="62"/>
      <c r="D26" s="62"/>
      <c r="E26" s="62"/>
      <c r="F26" s="62"/>
      <c r="G26" s="62"/>
      <c r="H26" s="62"/>
      <c r="I26" s="62"/>
      <c r="J26" s="62"/>
      <c r="K26" s="62"/>
      <c r="L26" s="62"/>
      <c r="M26" s="62"/>
      <c r="N26" s="81"/>
      <c r="O26" s="77"/>
      <c r="P26" s="78"/>
      <c r="Q26" s="78"/>
      <c r="R26" s="78"/>
      <c r="S26" s="78"/>
      <c r="T26" s="79"/>
      <c r="U26" s="70"/>
      <c r="V26" s="62"/>
      <c r="W26" s="62"/>
      <c r="X26" s="62"/>
      <c r="Y26" s="62"/>
      <c r="Z26" s="62"/>
    </row>
    <row r="27" spans="2:26" ht="12.6" customHeight="1" thickBot="1" x14ac:dyDescent="0.35">
      <c r="B27" s="65" t="s">
        <v>119</v>
      </c>
      <c r="C27" s="66"/>
      <c r="D27" s="66"/>
      <c r="E27" s="66"/>
      <c r="F27" s="66"/>
      <c r="G27" s="66"/>
      <c r="H27" s="66"/>
      <c r="I27" s="66"/>
      <c r="J27" s="66"/>
      <c r="K27" s="66"/>
      <c r="L27" s="66"/>
      <c r="M27" s="66"/>
      <c r="N27" s="66"/>
      <c r="O27" s="83"/>
      <c r="P27" s="83"/>
      <c r="Q27" s="83"/>
      <c r="R27" s="83"/>
      <c r="S27" s="83"/>
      <c r="T27" s="83"/>
      <c r="U27" s="71"/>
      <c r="V27" s="71"/>
      <c r="W27" s="71"/>
      <c r="X27" s="71"/>
      <c r="Y27" s="71"/>
      <c r="Z27" s="84"/>
    </row>
    <row r="28" spans="2:26" x14ac:dyDescent="0.3">
      <c r="B28" s="57" t="s">
        <v>177</v>
      </c>
      <c r="C28" s="62"/>
      <c r="D28" s="62"/>
      <c r="E28" s="62"/>
      <c r="F28" s="62"/>
      <c r="G28" s="62"/>
      <c r="H28" s="62"/>
      <c r="I28" s="62"/>
      <c r="J28" s="62"/>
      <c r="K28" s="62"/>
      <c r="L28" s="62"/>
      <c r="M28" s="62"/>
      <c r="N28" s="62"/>
      <c r="O28" s="62"/>
      <c r="P28" s="62"/>
      <c r="Q28" s="62"/>
      <c r="R28" s="62"/>
      <c r="S28" s="62"/>
      <c r="T28" s="81"/>
      <c r="U28" s="72"/>
      <c r="V28" s="73"/>
      <c r="W28" s="73"/>
      <c r="X28" s="73"/>
      <c r="Y28" s="73"/>
      <c r="Z28" s="74"/>
    </row>
    <row r="29" spans="2:26" x14ac:dyDescent="0.3">
      <c r="B29" s="57" t="s">
        <v>178</v>
      </c>
      <c r="C29" s="62"/>
      <c r="D29" s="62"/>
      <c r="E29" s="62"/>
      <c r="F29" s="62"/>
      <c r="G29" s="62"/>
      <c r="H29" s="62"/>
      <c r="I29" s="62"/>
      <c r="J29" s="62"/>
      <c r="K29" s="62"/>
      <c r="L29" s="62"/>
      <c r="M29" s="62"/>
      <c r="N29" s="62"/>
      <c r="O29" s="62"/>
      <c r="P29" s="62"/>
      <c r="Q29" s="62"/>
      <c r="R29" s="62"/>
      <c r="S29" s="62"/>
      <c r="T29" s="81"/>
      <c r="U29" s="75"/>
      <c r="V29" s="62"/>
      <c r="W29" s="62"/>
      <c r="X29" s="62"/>
      <c r="Y29" s="62"/>
      <c r="Z29" s="76"/>
    </row>
    <row r="30" spans="2:26" x14ac:dyDescent="0.3">
      <c r="B30" s="57" t="s">
        <v>179</v>
      </c>
      <c r="C30" s="62"/>
      <c r="D30" s="62"/>
      <c r="E30" s="62"/>
      <c r="F30" s="62"/>
      <c r="G30" s="62"/>
      <c r="H30" s="62"/>
      <c r="I30" s="62"/>
      <c r="J30" s="62"/>
      <c r="K30" s="62"/>
      <c r="L30" s="62"/>
      <c r="M30" s="62"/>
      <c r="N30" s="62"/>
      <c r="O30" s="62"/>
      <c r="P30" s="62"/>
      <c r="Q30" s="62"/>
      <c r="R30" s="62"/>
      <c r="S30" s="62"/>
      <c r="T30" s="81"/>
      <c r="U30" s="75"/>
      <c r="V30" s="62"/>
      <c r="W30" s="62"/>
      <c r="X30" s="62"/>
      <c r="Y30" s="62"/>
      <c r="Z30" s="76"/>
    </row>
    <row r="31" spans="2:26" x14ac:dyDescent="0.3">
      <c r="B31" s="57" t="s">
        <v>180</v>
      </c>
      <c r="C31" s="62"/>
      <c r="D31" s="62"/>
      <c r="E31" s="62"/>
      <c r="F31" s="62"/>
      <c r="G31" s="62"/>
      <c r="H31" s="62"/>
      <c r="I31" s="62"/>
      <c r="J31" s="62"/>
      <c r="K31" s="62"/>
      <c r="L31" s="62"/>
      <c r="M31" s="62"/>
      <c r="N31" s="62"/>
      <c r="O31" s="62"/>
      <c r="P31" s="62"/>
      <c r="Q31" s="62"/>
      <c r="R31" s="62"/>
      <c r="S31" s="62"/>
      <c r="T31" s="81"/>
      <c r="U31" s="75"/>
      <c r="V31" s="62"/>
      <c r="W31" s="62"/>
      <c r="X31" s="62"/>
      <c r="Y31" s="62"/>
      <c r="Z31" s="76"/>
    </row>
    <row r="32" spans="2:26" x14ac:dyDescent="0.3">
      <c r="B32" s="57" t="s">
        <v>181</v>
      </c>
      <c r="C32" s="62"/>
      <c r="D32" s="62"/>
      <c r="E32" s="62"/>
      <c r="F32" s="62"/>
      <c r="G32" s="62"/>
      <c r="H32" s="62"/>
      <c r="I32" s="62"/>
      <c r="J32" s="62"/>
      <c r="K32" s="62"/>
      <c r="L32" s="62"/>
      <c r="M32" s="62"/>
      <c r="N32" s="62"/>
      <c r="O32" s="62"/>
      <c r="P32" s="62"/>
      <c r="Q32" s="62"/>
      <c r="R32" s="62"/>
      <c r="S32" s="62"/>
      <c r="T32" s="81"/>
      <c r="U32" s="75"/>
      <c r="V32" s="62"/>
      <c r="W32" s="62"/>
      <c r="X32" s="62"/>
      <c r="Y32" s="62"/>
      <c r="Z32" s="76"/>
    </row>
    <row r="33" spans="2:26" x14ac:dyDescent="0.3">
      <c r="B33" s="57" t="s">
        <v>182</v>
      </c>
      <c r="C33" s="62"/>
      <c r="D33" s="62"/>
      <c r="E33" s="62"/>
      <c r="F33" s="62"/>
      <c r="G33" s="62"/>
      <c r="H33" s="62"/>
      <c r="I33" s="62"/>
      <c r="J33" s="62"/>
      <c r="K33" s="62"/>
      <c r="L33" s="62"/>
      <c r="M33" s="62"/>
      <c r="N33" s="62"/>
      <c r="O33" s="62"/>
      <c r="P33" s="62"/>
      <c r="Q33" s="62"/>
      <c r="R33" s="62"/>
      <c r="S33" s="62"/>
      <c r="T33" s="81"/>
      <c r="U33" s="75"/>
      <c r="V33" s="62"/>
      <c r="W33" s="62"/>
      <c r="X33" s="62"/>
      <c r="Y33" s="62"/>
      <c r="Z33" s="76"/>
    </row>
    <row r="34" spans="2:26" ht="15" thickBot="1" x14ac:dyDescent="0.35">
      <c r="B34" s="59" t="s">
        <v>64</v>
      </c>
      <c r="C34" s="62"/>
      <c r="D34" s="62"/>
      <c r="E34" s="62"/>
      <c r="F34" s="62"/>
      <c r="G34" s="62"/>
      <c r="H34" s="62"/>
      <c r="I34" s="62"/>
      <c r="J34" s="62"/>
      <c r="K34" s="62"/>
      <c r="L34" s="62"/>
      <c r="M34" s="62"/>
      <c r="N34" s="62"/>
      <c r="O34" s="62"/>
      <c r="P34" s="62"/>
      <c r="Q34" s="62"/>
      <c r="R34" s="62"/>
      <c r="S34" s="62"/>
      <c r="T34" s="81"/>
      <c r="U34" s="77"/>
      <c r="V34" s="78"/>
      <c r="W34" s="78"/>
      <c r="X34" s="78"/>
      <c r="Y34" s="78"/>
      <c r="Z34" s="79"/>
    </row>
    <row r="35" spans="2:26" ht="10.8" customHeight="1" x14ac:dyDescent="0.3">
      <c r="B35" s="60"/>
      <c r="C35" s="63"/>
      <c r="D35" s="64"/>
      <c r="E35" s="64"/>
      <c r="F35" s="64"/>
      <c r="G35" s="64"/>
      <c r="H35" s="64"/>
      <c r="I35" s="64"/>
      <c r="J35" s="64"/>
      <c r="K35" s="64"/>
      <c r="L35" s="64"/>
      <c r="M35" s="64"/>
      <c r="N35" s="64"/>
      <c r="O35" s="64"/>
      <c r="P35" s="64"/>
      <c r="Q35" s="64"/>
      <c r="R35" s="64"/>
      <c r="S35" s="64"/>
      <c r="T35" s="64"/>
      <c r="U35" s="85"/>
      <c r="V35" s="85"/>
      <c r="W35" s="85"/>
      <c r="X35" s="85"/>
      <c r="Y35" s="85"/>
      <c r="Z35" s="86"/>
    </row>
  </sheetData>
  <sheetProtection algorithmName="SHA-512" hashValue="aEBM+gCG2XjNp1dtuPVK5ffDbfVZB27mutbN9PI8KT84KJR7RphpgoDezEFqpwhms3w4FMPRBWoNI2Rmc6AvjQ==" saltValue="c4qsp98cJncPBLeSaftT1g==" spinCount="100000" sheet="1" objects="1" scenarios="1"/>
  <mergeCells count="27">
    <mergeCell ref="H6:H7"/>
    <mergeCell ref="I6:I7"/>
    <mergeCell ref="J6:J7"/>
    <mergeCell ref="K6:K7"/>
    <mergeCell ref="B6:B7"/>
    <mergeCell ref="G6:G7"/>
    <mergeCell ref="U6:U7"/>
    <mergeCell ref="V6:V7"/>
    <mergeCell ref="W6:W7"/>
    <mergeCell ref="R6:R7"/>
    <mergeCell ref="S6:S7"/>
    <mergeCell ref="X6:X7"/>
    <mergeCell ref="Y6:Y7"/>
    <mergeCell ref="Z6:Z7"/>
    <mergeCell ref="C4:N4"/>
    <mergeCell ref="O4:Z4"/>
    <mergeCell ref="L6:L7"/>
    <mergeCell ref="M6:M7"/>
    <mergeCell ref="N6:N7"/>
    <mergeCell ref="O6:O7"/>
    <mergeCell ref="P6:P7"/>
    <mergeCell ref="Q6:Q7"/>
    <mergeCell ref="C6:C7"/>
    <mergeCell ref="D6:D7"/>
    <mergeCell ref="E6:E7"/>
    <mergeCell ref="F6:F7"/>
    <mergeCell ref="T6:T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505"/>
  <sheetViews>
    <sheetView showRowColHeaders="0" showWhiteSpace="0" zoomScaleNormal="100" zoomScaleSheetLayoutView="100" zoomScalePageLayoutView="55" workbookViewId="0">
      <selection activeCell="K13" sqref="K13"/>
    </sheetView>
  </sheetViews>
  <sheetFormatPr defaultColWidth="9.109375" defaultRowHeight="13.8" x14ac:dyDescent="0.25"/>
  <cols>
    <col min="1" max="2" width="1.77734375" style="105" customWidth="1"/>
    <col min="3" max="3" width="2" style="105" customWidth="1"/>
    <col min="4" max="4" width="34.44140625" style="126" customWidth="1"/>
    <col min="5" max="5" width="11.33203125" style="126" customWidth="1"/>
    <col min="6" max="6" width="9" style="127" customWidth="1"/>
    <col min="7" max="7" width="9.88671875" style="126" customWidth="1"/>
    <col min="8" max="9" width="8.88671875" style="126" customWidth="1"/>
    <col min="10" max="10" width="7.77734375" style="126" customWidth="1"/>
    <col min="11" max="11" width="11.5546875" style="126" customWidth="1"/>
    <col min="12" max="12" width="8.77734375" style="105" bestFit="1" customWidth="1"/>
    <col min="13" max="13" width="9.21875" style="105" customWidth="1"/>
    <col min="14" max="14" width="11.77734375" style="105" customWidth="1"/>
    <col min="15" max="15" width="9.5546875" style="105" customWidth="1"/>
    <col min="16" max="16" width="11.109375" style="105" customWidth="1"/>
    <col min="17" max="17" width="2.6640625" style="105" customWidth="1"/>
    <col min="18" max="18" width="91.88671875" style="105" customWidth="1"/>
    <col min="19" max="19" width="9.109375" style="105"/>
    <col min="20" max="20" width="12.44140625" style="105" customWidth="1"/>
    <col min="21" max="23" width="11.88671875" style="105" bestFit="1" customWidth="1"/>
    <col min="24" max="24" width="4.88671875" style="105" bestFit="1" customWidth="1"/>
    <col min="25" max="25" width="11.88671875" style="105" bestFit="1" customWidth="1"/>
    <col min="26" max="26" width="8.88671875" style="105" customWidth="1"/>
    <col min="27" max="16384" width="9.109375" style="105"/>
  </cols>
  <sheetData>
    <row r="1" spans="3:18" ht="39" customHeight="1" x14ac:dyDescent="0.25">
      <c r="C1" s="104"/>
      <c r="D1" s="104"/>
      <c r="E1" s="104"/>
      <c r="F1" s="104"/>
      <c r="G1" s="104"/>
      <c r="H1" s="104"/>
      <c r="I1" s="104"/>
      <c r="J1" s="104"/>
      <c r="K1" s="104"/>
      <c r="L1" s="104"/>
      <c r="M1" s="104"/>
      <c r="N1" s="104"/>
      <c r="O1" s="104"/>
      <c r="P1" s="104"/>
    </row>
    <row r="2" spans="3:18" ht="14.4" thickBot="1" x14ac:dyDescent="0.3">
      <c r="D2" s="106"/>
      <c r="E2" s="104"/>
      <c r="F2" s="104"/>
      <c r="G2" s="105"/>
      <c r="H2" s="105"/>
      <c r="I2" s="105"/>
      <c r="J2" s="105"/>
      <c r="K2" s="105"/>
    </row>
    <row r="3" spans="3:18" ht="37.200000000000003" customHeight="1" thickBot="1" x14ac:dyDescent="0.3">
      <c r="D3" s="107" t="str">
        <f>"Budget detail for initiative: "&amp;INDEX('Summary Budget'!D5:G8,3,1)</f>
        <v xml:space="preserve">Budget detail for initiative: Enhancing livelihoods for farmers in Maharashtra </v>
      </c>
      <c r="E3" s="107"/>
      <c r="F3" s="107"/>
      <c r="G3" s="107"/>
      <c r="H3" s="307" t="s">
        <v>0</v>
      </c>
      <c r="I3" s="308"/>
      <c r="J3" s="308"/>
      <c r="K3" s="309"/>
      <c r="L3" s="304" t="s">
        <v>1</v>
      </c>
      <c r="M3" s="305"/>
      <c r="N3" s="305"/>
      <c r="O3" s="305"/>
      <c r="P3" s="306"/>
      <c r="R3" s="108" t="s">
        <v>57</v>
      </c>
    </row>
    <row r="4" spans="3:18" ht="27.6" customHeight="1" x14ac:dyDescent="0.25">
      <c r="D4" s="109" t="s">
        <v>121</v>
      </c>
      <c r="E4" s="109" t="s">
        <v>25</v>
      </c>
      <c r="F4" s="109" t="s">
        <v>2</v>
      </c>
      <c r="G4" s="110" t="s">
        <v>23</v>
      </c>
      <c r="H4" s="195" t="s">
        <v>3</v>
      </c>
      <c r="I4" s="195" t="s">
        <v>4</v>
      </c>
      <c r="J4" s="195" t="s">
        <v>5</v>
      </c>
      <c r="K4" s="195" t="s">
        <v>6</v>
      </c>
      <c r="L4" s="196" t="s">
        <v>7</v>
      </c>
      <c r="M4" s="197" t="s">
        <v>8</v>
      </c>
      <c r="N4" s="197" t="s">
        <v>9</v>
      </c>
      <c r="O4" s="197" t="s">
        <v>10</v>
      </c>
      <c r="P4" s="196" t="s">
        <v>11</v>
      </c>
      <c r="R4" s="310" t="s">
        <v>61</v>
      </c>
    </row>
    <row r="5" spans="3:18" x14ac:dyDescent="0.25">
      <c r="D5" s="112" t="s">
        <v>20</v>
      </c>
      <c r="E5" s="113"/>
      <c r="F5" s="113"/>
      <c r="G5" s="113"/>
      <c r="H5" s="113"/>
      <c r="I5" s="113"/>
      <c r="J5" s="113"/>
      <c r="K5" s="113"/>
      <c r="L5" s="113"/>
      <c r="M5" s="113"/>
      <c r="N5" s="113"/>
      <c r="O5" s="113"/>
      <c r="P5" s="194"/>
      <c r="R5" s="311"/>
    </row>
    <row r="6" spans="3:18" ht="22.2" customHeight="1" x14ac:dyDescent="0.25">
      <c r="D6" s="116" t="s">
        <v>249</v>
      </c>
      <c r="E6" s="114" t="s">
        <v>27</v>
      </c>
      <c r="F6" s="201" t="s">
        <v>21</v>
      </c>
      <c r="G6" s="129">
        <f>8000*0.4</f>
        <v>3200</v>
      </c>
      <c r="H6" s="134"/>
      <c r="I6" s="134"/>
      <c r="J6" s="134"/>
      <c r="K6" s="134"/>
      <c r="L6" s="192">
        <f t="shared" ref="L6:L11" si="0">IF(G6="","",SUM(H6:K6))</f>
        <v>0</v>
      </c>
      <c r="M6" s="131">
        <f>G6*24</f>
        <v>76800</v>
      </c>
      <c r="N6" s="131"/>
      <c r="O6" s="132">
        <f>SUM(L6:N6)</f>
        <v>76800</v>
      </c>
      <c r="P6" s="193">
        <f>IFERROR(SUM(M6:N6)/O6,"-")</f>
        <v>1</v>
      </c>
      <c r="R6" s="141" t="s">
        <v>250</v>
      </c>
    </row>
    <row r="7" spans="3:18" ht="20.399999999999999" x14ac:dyDescent="0.25">
      <c r="D7" s="116" t="s">
        <v>245</v>
      </c>
      <c r="E7" s="114" t="s">
        <v>26</v>
      </c>
      <c r="F7" s="201" t="s">
        <v>21</v>
      </c>
      <c r="G7" s="129">
        <f>6000</f>
        <v>6000</v>
      </c>
      <c r="H7" s="134">
        <f>6*$G$7</f>
        <v>36000</v>
      </c>
      <c r="I7" s="134">
        <f>6*$G$7</f>
        <v>36000</v>
      </c>
      <c r="J7" s="134">
        <f>6*$G$7</f>
        <v>36000</v>
      </c>
      <c r="K7" s="134">
        <f>6*$G$7</f>
        <v>36000</v>
      </c>
      <c r="L7" s="192">
        <f t="shared" si="0"/>
        <v>144000</v>
      </c>
      <c r="M7" s="131"/>
      <c r="N7" s="131"/>
      <c r="O7" s="132">
        <f t="shared" ref="O7:O11" si="1">SUM(L7:N7)</f>
        <v>144000</v>
      </c>
      <c r="P7" s="193">
        <f t="shared" ref="P7:P11" si="2">IFERROR(SUM(M7:N7)/O7,"-")</f>
        <v>0</v>
      </c>
      <c r="R7" s="141" t="s">
        <v>248</v>
      </c>
    </row>
    <row r="8" spans="3:18" ht="20.399999999999999" x14ac:dyDescent="0.25">
      <c r="D8" s="116" t="s">
        <v>52</v>
      </c>
      <c r="E8" s="114" t="s">
        <v>26</v>
      </c>
      <c r="F8" s="201" t="s">
        <v>21</v>
      </c>
      <c r="G8" s="129">
        <v>1800</v>
      </c>
      <c r="H8" s="134"/>
      <c r="I8" s="134"/>
      <c r="J8" s="134"/>
      <c r="K8" s="134"/>
      <c r="L8" s="192">
        <f t="shared" si="0"/>
        <v>0</v>
      </c>
      <c r="M8" s="131">
        <f>G8*24</f>
        <v>43200</v>
      </c>
      <c r="N8" s="131"/>
      <c r="O8" s="132">
        <f t="shared" si="1"/>
        <v>43200</v>
      </c>
      <c r="P8" s="193">
        <f t="shared" si="2"/>
        <v>1</v>
      </c>
      <c r="R8" s="141" t="s">
        <v>246</v>
      </c>
    </row>
    <row r="9" spans="3:18" x14ac:dyDescent="0.25">
      <c r="D9" s="116" t="s">
        <v>251</v>
      </c>
      <c r="E9" s="114" t="s">
        <v>26</v>
      </c>
      <c r="F9" s="201" t="s">
        <v>53</v>
      </c>
      <c r="G9" s="129">
        <v>360</v>
      </c>
      <c r="H9" s="134"/>
      <c r="I9" s="134"/>
      <c r="J9" s="134"/>
      <c r="K9" s="134"/>
      <c r="L9" s="192">
        <f t="shared" si="0"/>
        <v>0</v>
      </c>
      <c r="M9" s="131"/>
      <c r="N9" s="131">
        <f>G9*80</f>
        <v>28800</v>
      </c>
      <c r="O9" s="132">
        <f t="shared" si="1"/>
        <v>28800</v>
      </c>
      <c r="P9" s="193">
        <f t="shared" si="2"/>
        <v>1</v>
      </c>
      <c r="R9" s="141" t="s">
        <v>247</v>
      </c>
    </row>
    <row r="10" spans="3:18" x14ac:dyDescent="0.25">
      <c r="D10" s="116"/>
      <c r="E10" s="114"/>
      <c r="F10" s="201"/>
      <c r="G10" s="129">
        <v>0</v>
      </c>
      <c r="H10" s="134">
        <v>0</v>
      </c>
      <c r="I10" s="134"/>
      <c r="J10" s="134">
        <v>0</v>
      </c>
      <c r="K10" s="134"/>
      <c r="L10" s="192">
        <f t="shared" si="0"/>
        <v>0</v>
      </c>
      <c r="M10" s="131"/>
      <c r="N10" s="131"/>
      <c r="O10" s="132">
        <f t="shared" si="1"/>
        <v>0</v>
      </c>
      <c r="P10" s="193" t="str">
        <f t="shared" si="2"/>
        <v>-</v>
      </c>
      <c r="R10" s="141"/>
    </row>
    <row r="11" spans="3:18" ht="14.4" thickBot="1" x14ac:dyDescent="0.3">
      <c r="D11" s="207"/>
      <c r="E11" s="208"/>
      <c r="F11" s="215"/>
      <c r="G11" s="216">
        <v>0</v>
      </c>
      <c r="H11" s="210"/>
      <c r="I11" s="210"/>
      <c r="J11" s="210"/>
      <c r="K11" s="210"/>
      <c r="L11" s="211">
        <f t="shared" si="0"/>
        <v>0</v>
      </c>
      <c r="M11" s="136"/>
      <c r="N11" s="136"/>
      <c r="O11" s="137">
        <f t="shared" si="1"/>
        <v>0</v>
      </c>
      <c r="P11" s="212" t="str">
        <f t="shared" si="2"/>
        <v>-</v>
      </c>
      <c r="R11" s="141"/>
    </row>
    <row r="12" spans="3:18" ht="14.4" thickBot="1" x14ac:dyDescent="0.3">
      <c r="D12" s="119" t="s">
        <v>50</v>
      </c>
      <c r="E12" s="120"/>
      <c r="F12" s="120"/>
      <c r="G12" s="121"/>
      <c r="H12" s="122">
        <f>SUM(H6:H11)</f>
        <v>36000</v>
      </c>
      <c r="I12" s="122">
        <f t="shared" ref="I12:K12" si="3">SUM(I6:I11)</f>
        <v>36000</v>
      </c>
      <c r="J12" s="123">
        <f t="shared" si="3"/>
        <v>36000</v>
      </c>
      <c r="K12" s="123">
        <f t="shared" si="3"/>
        <v>36000</v>
      </c>
      <c r="L12" s="138">
        <f>SUM(L6:L11)</f>
        <v>144000</v>
      </c>
      <c r="M12" s="139">
        <f t="shared" ref="M12:O12" si="4">SUM(M6:M11)</f>
        <v>120000</v>
      </c>
      <c r="N12" s="139">
        <f t="shared" si="4"/>
        <v>28800</v>
      </c>
      <c r="O12" s="139">
        <f t="shared" si="4"/>
        <v>292800</v>
      </c>
      <c r="P12" s="125">
        <f>IFERROR(SUM(M12:N12)/O12,"-")</f>
        <v>0.50819672131147542</v>
      </c>
    </row>
    <row r="14" spans="3:18" ht="24" x14ac:dyDescent="0.25">
      <c r="D14" s="109" t="s">
        <v>121</v>
      </c>
      <c r="E14" s="109" t="s">
        <v>25</v>
      </c>
      <c r="F14" s="109" t="s">
        <v>2</v>
      </c>
      <c r="G14" s="109" t="s">
        <v>23</v>
      </c>
      <c r="H14" s="109" t="s">
        <v>3</v>
      </c>
      <c r="I14" s="109" t="s">
        <v>4</v>
      </c>
      <c r="J14" s="109" t="s">
        <v>5</v>
      </c>
      <c r="K14" s="109" t="s">
        <v>6</v>
      </c>
      <c r="L14" s="191" t="s">
        <v>7</v>
      </c>
      <c r="M14" s="111" t="s">
        <v>8</v>
      </c>
      <c r="N14" s="111" t="s">
        <v>9</v>
      </c>
      <c r="O14" s="111" t="s">
        <v>10</v>
      </c>
      <c r="P14" s="191" t="s">
        <v>11</v>
      </c>
      <c r="R14" s="108" t="s">
        <v>57</v>
      </c>
    </row>
    <row r="15" spans="3:18" x14ac:dyDescent="0.25">
      <c r="D15" s="206" t="s">
        <v>14</v>
      </c>
      <c r="E15" s="113"/>
      <c r="F15" s="113"/>
      <c r="G15" s="113"/>
      <c r="H15" s="113"/>
      <c r="I15" s="113"/>
      <c r="J15" s="113"/>
      <c r="K15" s="113"/>
      <c r="L15" s="113"/>
      <c r="M15" s="113"/>
      <c r="N15" s="113"/>
      <c r="O15" s="113"/>
      <c r="P15" s="194"/>
      <c r="R15" s="128"/>
    </row>
    <row r="16" spans="3:18" ht="26.4" customHeight="1" x14ac:dyDescent="0.25">
      <c r="D16" s="116" t="s">
        <v>15</v>
      </c>
      <c r="E16" s="114" t="s">
        <v>26</v>
      </c>
      <c r="F16" s="200" t="s">
        <v>21</v>
      </c>
      <c r="G16" s="202">
        <v>110</v>
      </c>
      <c r="H16" s="130">
        <f>$G$16*6</f>
        <v>660</v>
      </c>
      <c r="I16" s="130">
        <f>$G$16*6</f>
        <v>660</v>
      </c>
      <c r="J16" s="130">
        <f>$G$16*6</f>
        <v>660</v>
      </c>
      <c r="K16" s="130">
        <f>$G$16*6</f>
        <v>660</v>
      </c>
      <c r="L16" s="192">
        <f t="shared" ref="L16:L23" si="5">IF(G16="","",SUM(H16:K16))</f>
        <v>2640</v>
      </c>
      <c r="M16" s="131"/>
      <c r="N16" s="131"/>
      <c r="O16" s="132">
        <f>SUM(L16:N16)</f>
        <v>2640</v>
      </c>
      <c r="P16" s="193">
        <f>IFERROR(SUM(M16:N16)/O16,"-")</f>
        <v>0</v>
      </c>
      <c r="R16" s="133" t="s">
        <v>101</v>
      </c>
    </row>
    <row r="17" spans="4:25" x14ac:dyDescent="0.25">
      <c r="D17" s="116" t="s">
        <v>16</v>
      </c>
      <c r="E17" s="114" t="s">
        <v>26</v>
      </c>
      <c r="F17" s="200" t="s">
        <v>55</v>
      </c>
      <c r="G17" s="202">
        <v>800</v>
      </c>
      <c r="H17" s="130"/>
      <c r="I17" s="130"/>
      <c r="J17" s="130"/>
      <c r="K17" s="130"/>
      <c r="L17" s="192">
        <f t="shared" si="5"/>
        <v>0</v>
      </c>
      <c r="M17" s="131">
        <f>G17*2</f>
        <v>1600</v>
      </c>
      <c r="N17" s="131"/>
      <c r="O17" s="132">
        <f t="shared" ref="O17:O23" si="6">SUM(L17:N17)</f>
        <v>1600</v>
      </c>
      <c r="P17" s="193">
        <f t="shared" ref="P17:P23" si="7">IFERROR(SUM(M17:N17)/O17,"-")</f>
        <v>1</v>
      </c>
      <c r="R17" s="133" t="s">
        <v>252</v>
      </c>
    </row>
    <row r="18" spans="4:25" ht="20.399999999999999" x14ac:dyDescent="0.25">
      <c r="D18" s="116" t="s">
        <v>17</v>
      </c>
      <c r="E18" s="114" t="s">
        <v>26</v>
      </c>
      <c r="F18" s="200" t="s">
        <v>21</v>
      </c>
      <c r="G18" s="202">
        <v>1500</v>
      </c>
      <c r="H18" s="130"/>
      <c r="I18" s="130"/>
      <c r="J18" s="130"/>
      <c r="K18" s="130"/>
      <c r="L18" s="192">
        <f t="shared" si="5"/>
        <v>0</v>
      </c>
      <c r="M18" s="131">
        <f>G18*24</f>
        <v>36000</v>
      </c>
      <c r="N18" s="131"/>
      <c r="O18" s="132">
        <f t="shared" si="6"/>
        <v>36000</v>
      </c>
      <c r="P18" s="193">
        <f t="shared" si="7"/>
        <v>1</v>
      </c>
      <c r="R18" s="133"/>
    </row>
    <row r="19" spans="4:25" ht="19.8" customHeight="1" x14ac:dyDescent="0.25">
      <c r="D19" s="116" t="s">
        <v>171</v>
      </c>
      <c r="E19" s="114" t="s">
        <v>26</v>
      </c>
      <c r="F19" s="200" t="s">
        <v>21</v>
      </c>
      <c r="G19" s="202">
        <v>250</v>
      </c>
      <c r="H19" s="130"/>
      <c r="I19" s="130"/>
      <c r="J19" s="130"/>
      <c r="K19" s="130"/>
      <c r="L19" s="192">
        <f t="shared" si="5"/>
        <v>0</v>
      </c>
      <c r="M19" s="131">
        <f>G19*24</f>
        <v>6000</v>
      </c>
      <c r="N19" s="131"/>
      <c r="O19" s="132">
        <f t="shared" si="6"/>
        <v>6000</v>
      </c>
      <c r="P19" s="193">
        <f t="shared" si="7"/>
        <v>1</v>
      </c>
      <c r="R19" s="133"/>
    </row>
    <row r="20" spans="4:25" x14ac:dyDescent="0.25">
      <c r="D20" s="116"/>
      <c r="E20" s="114"/>
      <c r="F20" s="200"/>
      <c r="G20" s="202"/>
      <c r="H20" s="130"/>
      <c r="I20" s="130"/>
      <c r="J20" s="130"/>
      <c r="K20" s="130"/>
      <c r="L20" s="192"/>
      <c r="M20" s="131">
        <f>G20*24</f>
        <v>0</v>
      </c>
      <c r="N20" s="131"/>
      <c r="O20" s="132">
        <f t="shared" si="6"/>
        <v>0</v>
      </c>
      <c r="P20" s="193" t="str">
        <f t="shared" si="7"/>
        <v>-</v>
      </c>
      <c r="R20" s="133"/>
    </row>
    <row r="21" spans="4:25" x14ac:dyDescent="0.25">
      <c r="D21" s="116"/>
      <c r="E21" s="114"/>
      <c r="F21" s="200"/>
      <c r="G21" s="202"/>
      <c r="H21" s="130"/>
      <c r="I21" s="130"/>
      <c r="J21" s="130"/>
      <c r="K21" s="130"/>
      <c r="L21" s="192" t="str">
        <f t="shared" si="5"/>
        <v/>
      </c>
      <c r="M21" s="131"/>
      <c r="N21" s="131"/>
      <c r="O21" s="132">
        <f t="shared" si="6"/>
        <v>0</v>
      </c>
      <c r="P21" s="193" t="str">
        <f t="shared" si="7"/>
        <v>-</v>
      </c>
      <c r="R21" s="133"/>
    </row>
    <row r="22" spans="4:25" ht="14.4" x14ac:dyDescent="0.25">
      <c r="D22" s="116"/>
      <c r="E22" s="114"/>
      <c r="F22" s="200"/>
      <c r="G22" s="203"/>
      <c r="H22" s="130"/>
      <c r="I22" s="130"/>
      <c r="J22" s="130"/>
      <c r="K22" s="130"/>
      <c r="L22" s="192" t="str">
        <f t="shared" si="5"/>
        <v/>
      </c>
      <c r="M22" s="131"/>
      <c r="N22" s="131"/>
      <c r="O22" s="132">
        <f t="shared" si="6"/>
        <v>0</v>
      </c>
      <c r="P22" s="193" t="str">
        <f t="shared" si="7"/>
        <v>-</v>
      </c>
      <c r="R22" s="133"/>
    </row>
    <row r="23" spans="4:25" ht="15" thickBot="1" x14ac:dyDescent="0.3">
      <c r="D23" s="207"/>
      <c r="E23" s="208"/>
      <c r="F23" s="213"/>
      <c r="G23" s="214"/>
      <c r="H23" s="135"/>
      <c r="I23" s="135"/>
      <c r="J23" s="135"/>
      <c r="K23" s="135"/>
      <c r="L23" s="211" t="str">
        <f t="shared" si="5"/>
        <v/>
      </c>
      <c r="M23" s="136"/>
      <c r="N23" s="136"/>
      <c r="O23" s="137">
        <f t="shared" si="6"/>
        <v>0</v>
      </c>
      <c r="P23" s="212" t="str">
        <f t="shared" si="7"/>
        <v>-</v>
      </c>
      <c r="R23" s="133"/>
    </row>
    <row r="24" spans="4:25" ht="14.4" thickBot="1" x14ac:dyDescent="0.3">
      <c r="D24" s="119" t="s">
        <v>18</v>
      </c>
      <c r="E24" s="120"/>
      <c r="F24" s="120"/>
      <c r="G24" s="121"/>
      <c r="H24" s="122">
        <f>SUM(H16:H23)</f>
        <v>660</v>
      </c>
      <c r="I24" s="122">
        <f t="shared" ref="I24:O24" si="8">SUM(I16:I23)</f>
        <v>660</v>
      </c>
      <c r="J24" s="122">
        <f t="shared" si="8"/>
        <v>660</v>
      </c>
      <c r="K24" s="122">
        <f t="shared" si="8"/>
        <v>660</v>
      </c>
      <c r="L24" s="122">
        <f t="shared" si="8"/>
        <v>2640</v>
      </c>
      <c r="M24" s="122">
        <f t="shared" si="8"/>
        <v>43600</v>
      </c>
      <c r="N24" s="122">
        <f t="shared" si="8"/>
        <v>0</v>
      </c>
      <c r="O24" s="122">
        <f t="shared" si="8"/>
        <v>46240</v>
      </c>
      <c r="P24" s="125">
        <f>IFERROR(SUM(M24:N24)/O24,"-")</f>
        <v>0.94290657439446368</v>
      </c>
    </row>
    <row r="26" spans="4:25" ht="24" x14ac:dyDescent="0.25">
      <c r="D26" s="109" t="s">
        <v>121</v>
      </c>
      <c r="E26" s="109" t="s">
        <v>25</v>
      </c>
      <c r="F26" s="109" t="s">
        <v>2</v>
      </c>
      <c r="G26" s="109" t="s">
        <v>23</v>
      </c>
      <c r="H26" s="109" t="s">
        <v>3</v>
      </c>
      <c r="I26" s="109" t="s">
        <v>4</v>
      </c>
      <c r="J26" s="109" t="s">
        <v>5</v>
      </c>
      <c r="K26" s="109" t="s">
        <v>6</v>
      </c>
      <c r="L26" s="191" t="s">
        <v>7</v>
      </c>
      <c r="M26" s="111" t="s">
        <v>8</v>
      </c>
      <c r="N26" s="111" t="s">
        <v>9</v>
      </c>
      <c r="O26" s="111" t="s">
        <v>10</v>
      </c>
      <c r="P26" s="191" t="s">
        <v>11</v>
      </c>
      <c r="R26" s="108" t="s">
        <v>57</v>
      </c>
      <c r="Y26" s="117"/>
    </row>
    <row r="27" spans="4:25" x14ac:dyDescent="0.25">
      <c r="D27" s="206" t="s">
        <v>19</v>
      </c>
      <c r="E27" s="113"/>
      <c r="F27" s="113"/>
      <c r="G27" s="113"/>
      <c r="H27" s="113"/>
      <c r="I27" s="113"/>
      <c r="J27" s="113"/>
      <c r="K27" s="113"/>
      <c r="L27" s="113"/>
      <c r="M27" s="113"/>
      <c r="N27" s="113"/>
      <c r="O27" s="113"/>
      <c r="P27" s="194"/>
      <c r="R27" s="128"/>
      <c r="T27" s="118"/>
      <c r="U27" s="117"/>
      <c r="V27" s="118"/>
      <c r="W27" s="117"/>
      <c r="Y27" s="117"/>
    </row>
    <row r="28" spans="4:25" ht="15" customHeight="1" x14ac:dyDescent="0.25">
      <c r="D28" s="140"/>
      <c r="E28" s="165"/>
      <c r="F28" s="166"/>
      <c r="G28" s="130">
        <v>0</v>
      </c>
      <c r="H28" s="134"/>
      <c r="I28" s="134"/>
      <c r="J28" s="134"/>
      <c r="K28" s="134"/>
      <c r="L28" s="192">
        <f t="shared" ref="L28:L35" si="9">IF(G28="","",SUM(H28:K28))</f>
        <v>0</v>
      </c>
      <c r="M28" s="131"/>
      <c r="N28" s="131"/>
      <c r="O28" s="132">
        <f>SUM(L28:N28)</f>
        <v>0</v>
      </c>
      <c r="P28" s="193" t="str">
        <f>IFERROR(SUM(M28:N28)/O28,"-")</f>
        <v>-</v>
      </c>
      <c r="R28" s="133"/>
      <c r="T28" s="118"/>
      <c r="U28" s="117"/>
      <c r="V28" s="118"/>
      <c r="W28" s="117"/>
      <c r="X28" s="118"/>
      <c r="Y28" s="117"/>
    </row>
    <row r="29" spans="4:25" ht="17.399999999999999" customHeight="1" x14ac:dyDescent="0.25">
      <c r="D29" s="116" t="s">
        <v>253</v>
      </c>
      <c r="E29" s="165" t="s">
        <v>26</v>
      </c>
      <c r="F29" s="166" t="s">
        <v>56</v>
      </c>
      <c r="G29" s="130">
        <f>(3*200)+(3*800)</f>
        <v>3000</v>
      </c>
      <c r="H29" s="134"/>
      <c r="I29" s="134"/>
      <c r="J29" s="134"/>
      <c r="K29" s="134"/>
      <c r="L29" s="192">
        <f t="shared" si="9"/>
        <v>0</v>
      </c>
      <c r="M29" s="131"/>
      <c r="N29" s="131">
        <f>G29</f>
        <v>3000</v>
      </c>
      <c r="O29" s="132">
        <f t="shared" ref="O29:O35" si="10">SUM(L29:N29)</f>
        <v>3000</v>
      </c>
      <c r="P29" s="193">
        <f t="shared" ref="P29:P35" si="11">IFERROR(SUM(M29:N29)/O29,"-")</f>
        <v>1</v>
      </c>
      <c r="R29" s="133" t="s">
        <v>258</v>
      </c>
      <c r="T29" s="118"/>
      <c r="U29" s="117"/>
      <c r="V29" s="118"/>
      <c r="W29" s="117"/>
      <c r="X29" s="118"/>
      <c r="Y29" s="117"/>
    </row>
    <row r="30" spans="4:25" ht="20.399999999999999" x14ac:dyDescent="0.25">
      <c r="D30" s="116" t="s">
        <v>98</v>
      </c>
      <c r="E30" s="165" t="s">
        <v>26</v>
      </c>
      <c r="F30" s="166" t="s">
        <v>56</v>
      </c>
      <c r="G30" s="130">
        <v>148</v>
      </c>
      <c r="H30" s="134"/>
      <c r="I30" s="134">
        <f>G30*2</f>
        <v>296</v>
      </c>
      <c r="J30" s="134"/>
      <c r="K30" s="134"/>
      <c r="L30" s="192">
        <f t="shared" si="9"/>
        <v>296</v>
      </c>
      <c r="M30" s="131"/>
      <c r="N30" s="131">
        <f>L30</f>
        <v>296</v>
      </c>
      <c r="O30" s="132">
        <f t="shared" si="10"/>
        <v>592</v>
      </c>
      <c r="P30" s="193">
        <f t="shared" si="11"/>
        <v>0.5</v>
      </c>
      <c r="R30" s="133" t="s">
        <v>99</v>
      </c>
      <c r="T30" s="118"/>
      <c r="U30" s="117"/>
      <c r="V30" s="118"/>
      <c r="W30" s="117"/>
      <c r="X30" s="118"/>
      <c r="Y30" s="117"/>
    </row>
    <row r="31" spans="4:25" ht="21" x14ac:dyDescent="0.25">
      <c r="D31" s="116" t="s">
        <v>97</v>
      </c>
      <c r="E31" s="165" t="s">
        <v>26</v>
      </c>
      <c r="F31" s="166" t="s">
        <v>56</v>
      </c>
      <c r="G31" s="130">
        <v>1500</v>
      </c>
      <c r="H31" s="134">
        <f>G31*2</f>
        <v>3000</v>
      </c>
      <c r="I31" s="134"/>
      <c r="J31" s="134"/>
      <c r="K31" s="134"/>
      <c r="L31" s="192">
        <f t="shared" si="9"/>
        <v>3000</v>
      </c>
      <c r="M31" s="131">
        <f>L31</f>
        <v>3000</v>
      </c>
      <c r="N31" s="131"/>
      <c r="O31" s="132">
        <f t="shared" si="10"/>
        <v>6000</v>
      </c>
      <c r="P31" s="193">
        <f t="shared" si="11"/>
        <v>0.5</v>
      </c>
      <c r="R31" s="133" t="s">
        <v>100</v>
      </c>
      <c r="T31" s="118"/>
      <c r="U31" s="117"/>
      <c r="V31" s="118"/>
      <c r="W31" s="117"/>
      <c r="X31" s="118"/>
      <c r="Y31" s="117"/>
    </row>
    <row r="32" spans="4:25" x14ac:dyDescent="0.25">
      <c r="D32" s="142"/>
      <c r="E32" s="165"/>
      <c r="F32" s="166"/>
      <c r="G32" s="130">
        <v>0</v>
      </c>
      <c r="H32" s="134"/>
      <c r="I32" s="134"/>
      <c r="J32" s="134"/>
      <c r="K32" s="134"/>
      <c r="L32" s="192">
        <f t="shared" si="9"/>
        <v>0</v>
      </c>
      <c r="M32" s="131"/>
      <c r="N32" s="131"/>
      <c r="O32" s="132">
        <f t="shared" si="10"/>
        <v>0</v>
      </c>
      <c r="P32" s="193" t="str">
        <f t="shared" si="11"/>
        <v>-</v>
      </c>
      <c r="R32" s="133"/>
      <c r="T32" s="118"/>
      <c r="U32" s="117"/>
      <c r="V32" s="118"/>
      <c r="W32" s="117"/>
    </row>
    <row r="33" spans="4:18" x14ac:dyDescent="0.25">
      <c r="D33" s="142"/>
      <c r="E33" s="165"/>
      <c r="F33" s="166"/>
      <c r="G33" s="130"/>
      <c r="H33" s="134"/>
      <c r="I33" s="134"/>
      <c r="J33" s="134"/>
      <c r="K33" s="134"/>
      <c r="L33" s="192" t="str">
        <f t="shared" si="9"/>
        <v/>
      </c>
      <c r="M33" s="131"/>
      <c r="N33" s="131"/>
      <c r="O33" s="132">
        <f t="shared" si="10"/>
        <v>0</v>
      </c>
      <c r="P33" s="193" t="str">
        <f t="shared" si="11"/>
        <v>-</v>
      </c>
      <c r="R33" s="133"/>
    </row>
    <row r="34" spans="4:18" x14ac:dyDescent="0.25">
      <c r="D34" s="142"/>
      <c r="E34" s="165"/>
      <c r="F34" s="166"/>
      <c r="G34" s="130"/>
      <c r="H34" s="134"/>
      <c r="I34" s="134"/>
      <c r="J34" s="134"/>
      <c r="K34" s="134"/>
      <c r="L34" s="192" t="str">
        <f t="shared" si="9"/>
        <v/>
      </c>
      <c r="M34" s="131"/>
      <c r="N34" s="131"/>
      <c r="O34" s="132">
        <f t="shared" si="10"/>
        <v>0</v>
      </c>
      <c r="P34" s="193" t="str">
        <f t="shared" si="11"/>
        <v>-</v>
      </c>
      <c r="R34" s="133"/>
    </row>
    <row r="35" spans="4:18" ht="14.4" thickBot="1" x14ac:dyDescent="0.3">
      <c r="D35" s="217"/>
      <c r="E35" s="218"/>
      <c r="F35" s="219"/>
      <c r="G35" s="135"/>
      <c r="H35" s="210"/>
      <c r="I35" s="210"/>
      <c r="J35" s="210"/>
      <c r="K35" s="210"/>
      <c r="L35" s="211" t="str">
        <f t="shared" si="9"/>
        <v/>
      </c>
      <c r="M35" s="136"/>
      <c r="N35" s="136"/>
      <c r="O35" s="137">
        <f t="shared" si="10"/>
        <v>0</v>
      </c>
      <c r="P35" s="212" t="str">
        <f t="shared" si="11"/>
        <v>-</v>
      </c>
      <c r="R35" s="133"/>
    </row>
    <row r="36" spans="4:18" ht="14.4" thickBot="1" x14ac:dyDescent="0.3">
      <c r="D36" s="119" t="s">
        <v>49</v>
      </c>
      <c r="E36" s="120"/>
      <c r="F36" s="120"/>
      <c r="G36" s="120"/>
      <c r="H36" s="138">
        <f t="shared" ref="H36:O36" si="12">SUM(H28:H35)</f>
        <v>3000</v>
      </c>
      <c r="I36" s="139">
        <f t="shared" si="12"/>
        <v>296</v>
      </c>
      <c r="J36" s="139">
        <f t="shared" si="12"/>
        <v>0</v>
      </c>
      <c r="K36" s="124">
        <f t="shared" si="12"/>
        <v>0</v>
      </c>
      <c r="L36" s="143">
        <f t="shared" si="12"/>
        <v>3296</v>
      </c>
      <c r="M36" s="139">
        <f t="shared" si="12"/>
        <v>3000</v>
      </c>
      <c r="N36" s="139">
        <f t="shared" si="12"/>
        <v>3296</v>
      </c>
      <c r="O36" s="139">
        <f t="shared" si="12"/>
        <v>9592</v>
      </c>
      <c r="P36" s="125">
        <f>IFERROR(SUM(M36:N36)/O36,"-")</f>
        <v>0.6563803169307757</v>
      </c>
    </row>
    <row r="38" spans="4:18" ht="24" customHeight="1" x14ac:dyDescent="0.25">
      <c r="D38" s="109" t="s">
        <v>121</v>
      </c>
      <c r="E38" s="109" t="s">
        <v>25</v>
      </c>
      <c r="F38" s="109" t="s">
        <v>2</v>
      </c>
      <c r="G38" s="109" t="s">
        <v>23</v>
      </c>
      <c r="H38" s="109" t="s">
        <v>3</v>
      </c>
      <c r="I38" s="109" t="s">
        <v>4</v>
      </c>
      <c r="J38" s="109" t="s">
        <v>5</v>
      </c>
      <c r="K38" s="109" t="s">
        <v>6</v>
      </c>
      <c r="L38" s="191" t="s">
        <v>7</v>
      </c>
      <c r="M38" s="111" t="s">
        <v>8</v>
      </c>
      <c r="N38" s="111" t="s">
        <v>9</v>
      </c>
      <c r="O38" s="111" t="s">
        <v>10</v>
      </c>
      <c r="P38" s="191" t="s">
        <v>161</v>
      </c>
      <c r="R38" s="108" t="s">
        <v>57</v>
      </c>
    </row>
    <row r="39" spans="4:18" x14ac:dyDescent="0.25">
      <c r="D39" s="206" t="s">
        <v>12</v>
      </c>
      <c r="E39" s="113"/>
      <c r="F39" s="113"/>
      <c r="G39" s="113"/>
      <c r="H39" s="113"/>
      <c r="I39" s="113"/>
      <c r="J39" s="113"/>
      <c r="K39" s="113"/>
      <c r="L39" s="113"/>
      <c r="M39" s="113"/>
      <c r="N39" s="113"/>
      <c r="O39" s="113"/>
      <c r="P39" s="194"/>
      <c r="R39" s="128"/>
    </row>
    <row r="40" spans="4:18" ht="20.399999999999999" x14ac:dyDescent="0.25">
      <c r="D40" s="114" t="s">
        <v>241</v>
      </c>
      <c r="E40" s="165"/>
      <c r="F40" s="204"/>
      <c r="G40" s="205"/>
      <c r="H40" s="131"/>
      <c r="I40" s="131"/>
      <c r="J40" s="131"/>
      <c r="K40" s="131"/>
      <c r="L40" s="198" t="str">
        <f>IF(G40="","",SUM(H40:K40))</f>
        <v/>
      </c>
      <c r="M40" s="131"/>
      <c r="N40" s="131"/>
      <c r="O40" s="132"/>
      <c r="P40" s="199"/>
      <c r="R40" s="133"/>
    </row>
    <row r="41" spans="4:18" ht="20.399999999999999" x14ac:dyDescent="0.25">
      <c r="D41" s="116" t="s">
        <v>242</v>
      </c>
      <c r="E41" s="165" t="s">
        <v>26</v>
      </c>
      <c r="F41" s="204" t="s">
        <v>56</v>
      </c>
      <c r="G41" s="224">
        <v>8</v>
      </c>
      <c r="H41" s="131"/>
      <c r="I41" s="131">
        <f>G41*5*8</f>
        <v>320</v>
      </c>
      <c r="J41" s="131"/>
      <c r="K41" s="198"/>
      <c r="L41" s="192">
        <f t="shared" ref="L41:L61" si="13">IF(G41="","",SUM(H41:K41))</f>
        <v>320</v>
      </c>
      <c r="M41" s="131"/>
      <c r="N41" s="131"/>
      <c r="O41" s="132">
        <f t="shared" ref="O41:O61" si="14">SUM(L41:N41)</f>
        <v>320</v>
      </c>
      <c r="P41" s="199">
        <f t="shared" ref="P41:P61" si="15">IFERROR(SUM(M41:N41)/O41,"-")</f>
        <v>0</v>
      </c>
      <c r="R41" s="133" t="s">
        <v>170</v>
      </c>
    </row>
    <row r="42" spans="4:18" ht="20.399999999999999" x14ac:dyDescent="0.25">
      <c r="D42" s="116" t="s">
        <v>243</v>
      </c>
      <c r="E42" s="165" t="s">
        <v>26</v>
      </c>
      <c r="F42" s="204" t="s">
        <v>53</v>
      </c>
      <c r="G42" s="224">
        <v>50</v>
      </c>
      <c r="H42" s="131"/>
      <c r="I42" s="131">
        <f>G42*2*3*8</f>
        <v>2400</v>
      </c>
      <c r="J42" s="131"/>
      <c r="K42" s="198"/>
      <c r="L42" s="192">
        <f t="shared" si="13"/>
        <v>2400</v>
      </c>
      <c r="M42" s="131"/>
      <c r="N42" s="131"/>
      <c r="O42" s="132">
        <f t="shared" si="14"/>
        <v>2400</v>
      </c>
      <c r="P42" s="199">
        <f t="shared" si="15"/>
        <v>0</v>
      </c>
      <c r="R42" s="133" t="s">
        <v>257</v>
      </c>
    </row>
    <row r="43" spans="4:18" ht="20.399999999999999" x14ac:dyDescent="0.25">
      <c r="D43" s="116" t="s">
        <v>244</v>
      </c>
      <c r="E43" s="165" t="s">
        <v>26</v>
      </c>
      <c r="F43" s="204" t="s">
        <v>56</v>
      </c>
      <c r="G43" s="224">
        <v>15</v>
      </c>
      <c r="H43" s="131"/>
      <c r="I43" s="131">
        <f>15*20*8</f>
        <v>2400</v>
      </c>
      <c r="J43" s="131"/>
      <c r="K43" s="198"/>
      <c r="L43" s="192">
        <f t="shared" si="13"/>
        <v>2400</v>
      </c>
      <c r="M43" s="131"/>
      <c r="N43" s="131"/>
      <c r="O43" s="132">
        <f t="shared" si="14"/>
        <v>2400</v>
      </c>
      <c r="P43" s="199">
        <f t="shared" si="15"/>
        <v>0</v>
      </c>
      <c r="R43" s="133"/>
    </row>
    <row r="44" spans="4:18" x14ac:dyDescent="0.25">
      <c r="D44" s="114" t="s">
        <v>261</v>
      </c>
      <c r="E44" s="165"/>
      <c r="F44" s="204"/>
      <c r="G44" s="205"/>
      <c r="H44" s="131"/>
      <c r="I44" s="131"/>
      <c r="J44" s="131"/>
      <c r="K44" s="198"/>
      <c r="L44" s="192" t="str">
        <f t="shared" si="13"/>
        <v/>
      </c>
      <c r="M44" s="131"/>
      <c r="N44" s="131"/>
      <c r="O44" s="132">
        <f t="shared" si="14"/>
        <v>0</v>
      </c>
      <c r="P44" s="199" t="str">
        <f>IFERROR(SUM(M44:N44)/O44,"-")</f>
        <v>-</v>
      </c>
      <c r="R44" s="133"/>
    </row>
    <row r="45" spans="4:18" ht="20.399999999999999" x14ac:dyDescent="0.25">
      <c r="D45" s="116" t="s">
        <v>254</v>
      </c>
      <c r="E45" s="165" t="s">
        <v>26</v>
      </c>
      <c r="F45" s="204" t="s">
        <v>56</v>
      </c>
      <c r="G45" s="224">
        <v>8</v>
      </c>
      <c r="H45" s="131"/>
      <c r="I45" s="131">
        <f>G45*5*10*3</f>
        <v>1200</v>
      </c>
      <c r="J45" s="131"/>
      <c r="K45" s="198"/>
      <c r="L45" s="192">
        <f t="shared" si="13"/>
        <v>1200</v>
      </c>
      <c r="M45" s="131"/>
      <c r="N45" s="131"/>
      <c r="O45" s="132">
        <f t="shared" si="14"/>
        <v>1200</v>
      </c>
      <c r="P45" s="199">
        <f t="shared" si="15"/>
        <v>0</v>
      </c>
      <c r="R45" s="133"/>
    </row>
    <row r="46" spans="4:18" ht="21" customHeight="1" x14ac:dyDescent="0.25">
      <c r="D46" s="116" t="s">
        <v>255</v>
      </c>
      <c r="E46" s="165" t="s">
        <v>26</v>
      </c>
      <c r="F46" s="204" t="s">
        <v>53</v>
      </c>
      <c r="G46" s="224">
        <v>50</v>
      </c>
      <c r="H46" s="131"/>
      <c r="I46" s="131">
        <f>G46*5*2*10</f>
        <v>5000</v>
      </c>
      <c r="J46" s="131"/>
      <c r="K46" s="198"/>
      <c r="L46" s="192">
        <f t="shared" si="13"/>
        <v>5000</v>
      </c>
      <c r="M46" s="131"/>
      <c r="N46" s="131"/>
      <c r="O46" s="132">
        <f t="shared" si="14"/>
        <v>5000</v>
      </c>
      <c r="P46" s="199">
        <f t="shared" si="15"/>
        <v>0</v>
      </c>
      <c r="R46" s="133"/>
    </row>
    <row r="47" spans="4:18" ht="20.399999999999999" x14ac:dyDescent="0.25">
      <c r="D47" s="116" t="s">
        <v>256</v>
      </c>
      <c r="E47" s="165" t="s">
        <v>26</v>
      </c>
      <c r="F47" s="204" t="s">
        <v>56</v>
      </c>
      <c r="G47" s="224">
        <v>15</v>
      </c>
      <c r="H47" s="131"/>
      <c r="I47" s="131">
        <f>G47*20*10</f>
        <v>3000</v>
      </c>
      <c r="J47" s="131"/>
      <c r="K47" s="198"/>
      <c r="L47" s="192">
        <f t="shared" si="13"/>
        <v>3000</v>
      </c>
      <c r="M47" s="131"/>
      <c r="N47" s="131"/>
      <c r="O47" s="132">
        <f t="shared" si="14"/>
        <v>3000</v>
      </c>
      <c r="P47" s="199">
        <f t="shared" si="15"/>
        <v>0</v>
      </c>
      <c r="R47" s="133"/>
    </row>
    <row r="48" spans="4:18" x14ac:dyDescent="0.25">
      <c r="D48" s="116"/>
      <c r="E48" s="165"/>
      <c r="F48" s="204"/>
      <c r="G48" s="205"/>
      <c r="H48" s="131"/>
      <c r="I48" s="131"/>
      <c r="J48" s="131"/>
      <c r="K48" s="198"/>
      <c r="L48" s="192" t="str">
        <f t="shared" si="13"/>
        <v/>
      </c>
      <c r="M48" s="131"/>
      <c r="N48" s="131"/>
      <c r="O48" s="132">
        <f t="shared" si="14"/>
        <v>0</v>
      </c>
      <c r="P48" s="199" t="str">
        <f t="shared" si="15"/>
        <v>-</v>
      </c>
      <c r="R48" s="133"/>
    </row>
    <row r="49" spans="4:18" x14ac:dyDescent="0.25">
      <c r="D49" s="116"/>
      <c r="E49" s="165"/>
      <c r="F49" s="204"/>
      <c r="G49" s="205"/>
      <c r="H49" s="131"/>
      <c r="I49" s="131"/>
      <c r="J49" s="131"/>
      <c r="K49" s="198"/>
      <c r="L49" s="192" t="str">
        <f t="shared" si="13"/>
        <v/>
      </c>
      <c r="M49" s="131"/>
      <c r="N49" s="131"/>
      <c r="O49" s="132">
        <f t="shared" si="14"/>
        <v>0</v>
      </c>
      <c r="P49" s="199" t="str">
        <f t="shared" si="15"/>
        <v>-</v>
      </c>
      <c r="R49" s="133"/>
    </row>
    <row r="50" spans="4:18" x14ac:dyDescent="0.25">
      <c r="D50" s="114"/>
      <c r="E50" s="165"/>
      <c r="F50" s="204"/>
      <c r="G50" s="205"/>
      <c r="H50" s="131"/>
      <c r="I50" s="131"/>
      <c r="J50" s="131"/>
      <c r="K50" s="198"/>
      <c r="L50" s="192" t="str">
        <f t="shared" si="13"/>
        <v/>
      </c>
      <c r="M50" s="131"/>
      <c r="N50" s="131"/>
      <c r="O50" s="132">
        <f t="shared" si="14"/>
        <v>0</v>
      </c>
      <c r="P50" s="199" t="str">
        <f t="shared" si="15"/>
        <v>-</v>
      </c>
      <c r="R50" s="133"/>
    </row>
    <row r="51" spans="4:18" x14ac:dyDescent="0.25">
      <c r="D51" s="116"/>
      <c r="E51" s="165"/>
      <c r="F51" s="204"/>
      <c r="G51" s="205"/>
      <c r="H51" s="131"/>
      <c r="I51" s="131"/>
      <c r="J51" s="131"/>
      <c r="K51" s="198"/>
      <c r="L51" s="192" t="str">
        <f t="shared" si="13"/>
        <v/>
      </c>
      <c r="M51" s="131"/>
      <c r="N51" s="131"/>
      <c r="O51" s="132">
        <f t="shared" si="14"/>
        <v>0</v>
      </c>
      <c r="P51" s="199" t="str">
        <f t="shared" si="15"/>
        <v>-</v>
      </c>
      <c r="R51" s="133"/>
    </row>
    <row r="52" spans="4:18" ht="15" customHeight="1" x14ac:dyDescent="0.25">
      <c r="D52" s="116"/>
      <c r="E52" s="165"/>
      <c r="F52" s="204"/>
      <c r="G52" s="205"/>
      <c r="H52" s="131"/>
      <c r="I52" s="131"/>
      <c r="J52" s="131"/>
      <c r="K52" s="198"/>
      <c r="L52" s="192" t="str">
        <f t="shared" si="13"/>
        <v/>
      </c>
      <c r="M52" s="131"/>
      <c r="N52" s="131"/>
      <c r="O52" s="132">
        <f t="shared" si="14"/>
        <v>0</v>
      </c>
      <c r="P52" s="199" t="str">
        <f t="shared" si="15"/>
        <v>-</v>
      </c>
      <c r="R52" s="133"/>
    </row>
    <row r="53" spans="4:18" ht="12.75" customHeight="1" x14ac:dyDescent="0.25">
      <c r="D53" s="116"/>
      <c r="E53" s="165"/>
      <c r="F53" s="204"/>
      <c r="G53" s="205"/>
      <c r="H53" s="131"/>
      <c r="I53" s="131"/>
      <c r="J53" s="131"/>
      <c r="K53" s="198"/>
      <c r="L53" s="192" t="str">
        <f t="shared" si="13"/>
        <v/>
      </c>
      <c r="M53" s="131"/>
      <c r="N53" s="131"/>
      <c r="O53" s="132">
        <f t="shared" si="14"/>
        <v>0</v>
      </c>
      <c r="P53" s="199" t="str">
        <f t="shared" si="15"/>
        <v>-</v>
      </c>
      <c r="R53" s="133"/>
    </row>
    <row r="54" spans="4:18" x14ac:dyDescent="0.25">
      <c r="D54" s="116"/>
      <c r="E54" s="165"/>
      <c r="F54" s="204"/>
      <c r="G54" s="205"/>
      <c r="H54" s="131"/>
      <c r="I54" s="131"/>
      <c r="J54" s="131"/>
      <c r="K54" s="198"/>
      <c r="L54" s="192" t="str">
        <f t="shared" si="13"/>
        <v/>
      </c>
      <c r="M54" s="131"/>
      <c r="N54" s="131"/>
      <c r="O54" s="132">
        <f t="shared" si="14"/>
        <v>0</v>
      </c>
      <c r="P54" s="199" t="str">
        <f t="shared" si="15"/>
        <v>-</v>
      </c>
      <c r="R54" s="133"/>
    </row>
    <row r="55" spans="4:18" x14ac:dyDescent="0.25">
      <c r="D55" s="116"/>
      <c r="E55" s="165"/>
      <c r="F55" s="204"/>
      <c r="G55" s="205"/>
      <c r="H55" s="131"/>
      <c r="I55" s="131"/>
      <c r="J55" s="131"/>
      <c r="K55" s="198"/>
      <c r="L55" s="192" t="str">
        <f t="shared" si="13"/>
        <v/>
      </c>
      <c r="M55" s="131"/>
      <c r="N55" s="131"/>
      <c r="O55" s="132">
        <f t="shared" si="14"/>
        <v>0</v>
      </c>
      <c r="P55" s="199" t="str">
        <f t="shared" si="15"/>
        <v>-</v>
      </c>
      <c r="R55" s="133"/>
    </row>
    <row r="56" spans="4:18" x14ac:dyDescent="0.25">
      <c r="D56" s="114"/>
      <c r="E56" s="165"/>
      <c r="F56" s="204"/>
      <c r="G56" s="205"/>
      <c r="H56" s="131"/>
      <c r="I56" s="131"/>
      <c r="J56" s="131"/>
      <c r="K56" s="198"/>
      <c r="L56" s="192" t="str">
        <f t="shared" si="13"/>
        <v/>
      </c>
      <c r="M56" s="131"/>
      <c r="N56" s="131"/>
      <c r="O56" s="132">
        <f t="shared" si="14"/>
        <v>0</v>
      </c>
      <c r="P56" s="199" t="str">
        <f t="shared" si="15"/>
        <v>-</v>
      </c>
      <c r="R56" s="133"/>
    </row>
    <row r="57" spans="4:18" x14ac:dyDescent="0.25">
      <c r="D57" s="116"/>
      <c r="E57" s="165"/>
      <c r="F57" s="204"/>
      <c r="G57" s="205"/>
      <c r="H57" s="131"/>
      <c r="I57" s="131"/>
      <c r="J57" s="131"/>
      <c r="K57" s="198"/>
      <c r="L57" s="192" t="str">
        <f t="shared" si="13"/>
        <v/>
      </c>
      <c r="M57" s="131"/>
      <c r="N57" s="131"/>
      <c r="O57" s="132">
        <f t="shared" si="14"/>
        <v>0</v>
      </c>
      <c r="P57" s="199" t="str">
        <f t="shared" si="15"/>
        <v>-</v>
      </c>
      <c r="R57" s="133"/>
    </row>
    <row r="58" spans="4:18" x14ac:dyDescent="0.25">
      <c r="D58" s="116"/>
      <c r="E58" s="165"/>
      <c r="F58" s="204"/>
      <c r="G58" s="205"/>
      <c r="H58" s="131"/>
      <c r="I58" s="131"/>
      <c r="J58" s="131"/>
      <c r="K58" s="198"/>
      <c r="L58" s="192" t="str">
        <f t="shared" si="13"/>
        <v/>
      </c>
      <c r="M58" s="131"/>
      <c r="N58" s="131"/>
      <c r="O58" s="132">
        <f t="shared" si="14"/>
        <v>0</v>
      </c>
      <c r="P58" s="199" t="str">
        <f t="shared" si="15"/>
        <v>-</v>
      </c>
      <c r="R58" s="133"/>
    </row>
    <row r="59" spans="4:18" x14ac:dyDescent="0.25">
      <c r="D59" s="116"/>
      <c r="E59" s="165"/>
      <c r="F59" s="204"/>
      <c r="G59" s="205"/>
      <c r="H59" s="131"/>
      <c r="I59" s="131"/>
      <c r="J59" s="131"/>
      <c r="K59" s="198"/>
      <c r="L59" s="192" t="str">
        <f t="shared" si="13"/>
        <v/>
      </c>
      <c r="M59" s="131"/>
      <c r="N59" s="131"/>
      <c r="O59" s="132">
        <f t="shared" si="14"/>
        <v>0</v>
      </c>
      <c r="P59" s="199" t="str">
        <f t="shared" si="15"/>
        <v>-</v>
      </c>
      <c r="R59" s="133"/>
    </row>
    <row r="60" spans="4:18" ht="18.75" customHeight="1" x14ac:dyDescent="0.25">
      <c r="D60" s="116"/>
      <c r="E60" s="165"/>
      <c r="F60" s="204"/>
      <c r="G60" s="205"/>
      <c r="H60" s="131"/>
      <c r="I60" s="131"/>
      <c r="J60" s="131"/>
      <c r="K60" s="198"/>
      <c r="L60" s="192" t="str">
        <f t="shared" si="13"/>
        <v/>
      </c>
      <c r="M60" s="131"/>
      <c r="N60" s="131"/>
      <c r="O60" s="132">
        <f t="shared" si="14"/>
        <v>0</v>
      </c>
      <c r="P60" s="199" t="str">
        <f>IFERROR(SUM(M60:N60)/O60,"-")</f>
        <v>-</v>
      </c>
      <c r="R60" s="133"/>
    </row>
    <row r="61" spans="4:18" ht="15.75" customHeight="1" thickBot="1" x14ac:dyDescent="0.3">
      <c r="D61" s="207"/>
      <c r="E61" s="218"/>
      <c r="F61" s="220"/>
      <c r="G61" s="221"/>
      <c r="H61" s="136"/>
      <c r="I61" s="136"/>
      <c r="J61" s="136"/>
      <c r="K61" s="222"/>
      <c r="L61" s="211" t="str">
        <f t="shared" si="13"/>
        <v/>
      </c>
      <c r="M61" s="136"/>
      <c r="N61" s="136"/>
      <c r="O61" s="137">
        <f t="shared" si="14"/>
        <v>0</v>
      </c>
      <c r="P61" s="223" t="str">
        <f t="shared" si="15"/>
        <v>-</v>
      </c>
      <c r="R61" s="133"/>
    </row>
    <row r="62" spans="4:18" ht="12.75" customHeight="1" thickBot="1" x14ac:dyDescent="0.3">
      <c r="D62" s="119" t="s">
        <v>13</v>
      </c>
      <c r="E62" s="120"/>
      <c r="F62" s="120"/>
      <c r="G62" s="121"/>
      <c r="H62" s="122">
        <f t="shared" ref="H62:O62" si="16">SUM(H40:H61)</f>
        <v>0</v>
      </c>
      <c r="I62" s="123">
        <f t="shared" si="16"/>
        <v>14320</v>
      </c>
      <c r="J62" s="123">
        <f t="shared" si="16"/>
        <v>0</v>
      </c>
      <c r="K62" s="124">
        <f t="shared" si="16"/>
        <v>0</v>
      </c>
      <c r="L62" s="122">
        <f t="shared" si="16"/>
        <v>14320</v>
      </c>
      <c r="M62" s="123">
        <f t="shared" si="16"/>
        <v>0</v>
      </c>
      <c r="N62" s="123">
        <f t="shared" si="16"/>
        <v>0</v>
      </c>
      <c r="O62" s="123">
        <f t="shared" si="16"/>
        <v>14320</v>
      </c>
      <c r="P62" s="125">
        <f>IFERROR(SUM(M62:N62)/O62,"-")</f>
        <v>0</v>
      </c>
    </row>
    <row r="63" spans="4:18" ht="12.75" customHeight="1" x14ac:dyDescent="0.25"/>
    <row r="64" spans="4:18" ht="24" x14ac:dyDescent="0.25">
      <c r="D64" s="109" t="s">
        <v>121</v>
      </c>
      <c r="E64" s="109" t="s">
        <v>25</v>
      </c>
      <c r="F64" s="109" t="s">
        <v>2</v>
      </c>
      <c r="G64" s="109" t="s">
        <v>23</v>
      </c>
      <c r="H64" s="109" t="s">
        <v>3</v>
      </c>
      <c r="I64" s="109" t="s">
        <v>4</v>
      </c>
      <c r="J64" s="109" t="s">
        <v>5</v>
      </c>
      <c r="K64" s="109" t="s">
        <v>6</v>
      </c>
      <c r="L64" s="191" t="s">
        <v>7</v>
      </c>
      <c r="M64" s="111" t="s">
        <v>8</v>
      </c>
      <c r="N64" s="111" t="s">
        <v>9</v>
      </c>
      <c r="O64" s="111" t="s">
        <v>10</v>
      </c>
      <c r="P64" s="191" t="s">
        <v>11</v>
      </c>
      <c r="R64" s="108" t="s">
        <v>57</v>
      </c>
    </row>
    <row r="65" spans="4:18" ht="12.75" customHeight="1" x14ac:dyDescent="0.25">
      <c r="D65" s="112" t="s">
        <v>22</v>
      </c>
      <c r="E65" s="113"/>
      <c r="F65" s="113"/>
      <c r="G65" s="113"/>
      <c r="H65" s="113"/>
      <c r="I65" s="113"/>
      <c r="J65" s="113"/>
      <c r="K65" s="113"/>
      <c r="L65" s="113"/>
      <c r="M65" s="113"/>
      <c r="N65" s="113"/>
      <c r="O65" s="113"/>
      <c r="P65" s="194"/>
      <c r="R65" s="128"/>
    </row>
    <row r="66" spans="4:18" ht="12.75" customHeight="1" x14ac:dyDescent="0.25">
      <c r="D66" s="116"/>
      <c r="E66" s="114"/>
      <c r="F66" s="115"/>
      <c r="G66" s="130"/>
      <c r="H66" s="134"/>
      <c r="I66" s="134"/>
      <c r="J66" s="134"/>
      <c r="K66" s="134"/>
      <c r="L66" s="192" t="str">
        <f t="shared" ref="L66:L71" si="17">IF(G66="","",SUM(H66:K66))</f>
        <v/>
      </c>
      <c r="M66" s="131">
        <f>G66*24</f>
        <v>0</v>
      </c>
      <c r="N66" s="131"/>
      <c r="O66" s="132">
        <f>SUM(L66:N66)</f>
        <v>0</v>
      </c>
      <c r="P66" s="193" t="str">
        <f>IFERROR(SUM(M66:N66)/O66,"-")</f>
        <v>-</v>
      </c>
      <c r="R66" s="190"/>
    </row>
    <row r="67" spans="4:18" ht="12.75" customHeight="1" x14ac:dyDescent="0.25">
      <c r="D67" s="116"/>
      <c r="E67" s="114"/>
      <c r="F67" s="115"/>
      <c r="G67" s="130"/>
      <c r="H67" s="134"/>
      <c r="I67" s="134"/>
      <c r="J67" s="134"/>
      <c r="K67" s="134"/>
      <c r="L67" s="192" t="str">
        <f t="shared" si="17"/>
        <v/>
      </c>
      <c r="M67" s="131"/>
      <c r="N67" s="131"/>
      <c r="O67" s="132">
        <f t="shared" ref="O67:O71" si="18">SUM(L67:N67)</f>
        <v>0</v>
      </c>
      <c r="P67" s="193" t="str">
        <f t="shared" ref="P67:P71" si="19">IFERROR(SUM(M67:N67)/O67,"-")</f>
        <v>-</v>
      </c>
      <c r="R67" s="190"/>
    </row>
    <row r="68" spans="4:18" ht="12.75" customHeight="1" x14ac:dyDescent="0.25">
      <c r="D68" s="116"/>
      <c r="E68" s="114"/>
      <c r="F68" s="115"/>
      <c r="G68" s="130"/>
      <c r="H68" s="134"/>
      <c r="I68" s="134"/>
      <c r="J68" s="134"/>
      <c r="K68" s="134"/>
      <c r="L68" s="192" t="str">
        <f t="shared" si="17"/>
        <v/>
      </c>
      <c r="M68" s="131">
        <f>G68*24</f>
        <v>0</v>
      </c>
      <c r="N68" s="131"/>
      <c r="O68" s="132">
        <f t="shared" si="18"/>
        <v>0</v>
      </c>
      <c r="P68" s="193" t="str">
        <f t="shared" si="19"/>
        <v>-</v>
      </c>
      <c r="R68" s="190"/>
    </row>
    <row r="69" spans="4:18" ht="12.75" customHeight="1" x14ac:dyDescent="0.25">
      <c r="D69" s="116"/>
      <c r="E69" s="114"/>
      <c r="F69" s="115"/>
      <c r="G69" s="130"/>
      <c r="H69" s="134"/>
      <c r="I69" s="134"/>
      <c r="J69" s="134"/>
      <c r="K69" s="134"/>
      <c r="L69" s="192" t="str">
        <f t="shared" si="17"/>
        <v/>
      </c>
      <c r="M69" s="131"/>
      <c r="N69" s="131">
        <f>G69*80</f>
        <v>0</v>
      </c>
      <c r="O69" s="132">
        <f t="shared" si="18"/>
        <v>0</v>
      </c>
      <c r="P69" s="193" t="str">
        <f t="shared" si="19"/>
        <v>-</v>
      </c>
      <c r="R69" s="190"/>
    </row>
    <row r="70" spans="4:18" ht="12.75" customHeight="1" x14ac:dyDescent="0.25">
      <c r="D70" s="116"/>
      <c r="E70" s="114"/>
      <c r="F70" s="115"/>
      <c r="G70" s="130">
        <v>0</v>
      </c>
      <c r="H70" s="134">
        <v>0</v>
      </c>
      <c r="I70" s="134"/>
      <c r="J70" s="134">
        <v>0</v>
      </c>
      <c r="K70" s="134"/>
      <c r="L70" s="192">
        <f t="shared" si="17"/>
        <v>0</v>
      </c>
      <c r="M70" s="131"/>
      <c r="N70" s="131"/>
      <c r="O70" s="132">
        <f t="shared" si="18"/>
        <v>0</v>
      </c>
      <c r="P70" s="193" t="str">
        <f t="shared" si="19"/>
        <v>-</v>
      </c>
      <c r="R70" s="190"/>
    </row>
    <row r="71" spans="4:18" ht="12.75" customHeight="1" thickBot="1" x14ac:dyDescent="0.3">
      <c r="D71" s="207"/>
      <c r="E71" s="208"/>
      <c r="F71" s="209"/>
      <c r="G71" s="135">
        <v>0</v>
      </c>
      <c r="H71" s="210"/>
      <c r="I71" s="210"/>
      <c r="J71" s="210"/>
      <c r="K71" s="210"/>
      <c r="L71" s="211">
        <f t="shared" si="17"/>
        <v>0</v>
      </c>
      <c r="M71" s="136"/>
      <c r="N71" s="136"/>
      <c r="O71" s="137">
        <f t="shared" si="18"/>
        <v>0</v>
      </c>
      <c r="P71" s="212" t="str">
        <f t="shared" si="19"/>
        <v>-</v>
      </c>
      <c r="R71" s="190"/>
    </row>
    <row r="72" spans="4:18" ht="12.75" customHeight="1" thickBot="1" x14ac:dyDescent="0.3">
      <c r="D72" s="119" t="s">
        <v>238</v>
      </c>
      <c r="E72" s="120"/>
      <c r="F72" s="120"/>
      <c r="G72" s="121"/>
      <c r="H72" s="122">
        <f t="shared" ref="H72:O72" si="20">SUM(H66:H71)</f>
        <v>0</v>
      </c>
      <c r="I72" s="122">
        <f t="shared" si="20"/>
        <v>0</v>
      </c>
      <c r="J72" s="123">
        <f t="shared" si="20"/>
        <v>0</v>
      </c>
      <c r="K72" s="123">
        <f t="shared" si="20"/>
        <v>0</v>
      </c>
      <c r="L72" s="138">
        <f t="shared" si="20"/>
        <v>0</v>
      </c>
      <c r="M72" s="139">
        <f t="shared" si="20"/>
        <v>0</v>
      </c>
      <c r="N72" s="139">
        <f t="shared" si="20"/>
        <v>0</v>
      </c>
      <c r="O72" s="139">
        <f t="shared" si="20"/>
        <v>0</v>
      </c>
      <c r="P72" s="125" t="str">
        <f>IFERROR(SUM(M72:N72)/O72,"-")</f>
        <v>-</v>
      </c>
    </row>
    <row r="73" spans="4:18" ht="12.6" customHeight="1" x14ac:dyDescent="0.25"/>
    <row r="74" spans="4:18" ht="12.75" customHeight="1" thickBot="1" x14ac:dyDescent="0.3"/>
    <row r="75" spans="4:18" ht="19.8" customHeight="1" thickBot="1" x14ac:dyDescent="0.3">
      <c r="D75" s="144" t="s">
        <v>24</v>
      </c>
      <c r="F75" s="126"/>
      <c r="H75" s="103">
        <f t="shared" ref="H75:O75" si="21">H24+H62+H36+H12+H72</f>
        <v>39660</v>
      </c>
      <c r="I75" s="103">
        <f t="shared" si="21"/>
        <v>51276</v>
      </c>
      <c r="J75" s="103">
        <f t="shared" si="21"/>
        <v>36660</v>
      </c>
      <c r="K75" s="103">
        <f t="shared" si="21"/>
        <v>36660</v>
      </c>
      <c r="L75" s="103">
        <f t="shared" si="21"/>
        <v>164256</v>
      </c>
      <c r="M75" s="103">
        <f t="shared" si="21"/>
        <v>166600</v>
      </c>
      <c r="N75" s="103">
        <f t="shared" si="21"/>
        <v>32096</v>
      </c>
      <c r="O75" s="103">
        <f t="shared" si="21"/>
        <v>362952</v>
      </c>
      <c r="P75" s="145">
        <f>IFERROR(SUM(M75:N75)/O75,"-")</f>
        <v>0.54744429015406992</v>
      </c>
    </row>
    <row r="76" spans="4:18" ht="20.399999999999999" customHeight="1" x14ac:dyDescent="0.25">
      <c r="H76" s="146" t="s">
        <v>43</v>
      </c>
      <c r="I76" s="146" t="s">
        <v>44</v>
      </c>
      <c r="J76" s="146" t="s">
        <v>45</v>
      </c>
      <c r="K76" s="146" t="s">
        <v>46</v>
      </c>
    </row>
    <row r="77" spans="4:18" ht="14.4" thickBot="1" x14ac:dyDescent="0.3"/>
    <row r="78" spans="4:18" ht="14.4" thickBot="1" x14ac:dyDescent="0.3">
      <c r="E78" s="147"/>
      <c r="H78" s="148"/>
      <c r="L78" s="144" t="s">
        <v>26</v>
      </c>
      <c r="M78" s="103">
        <f>SUMIF($E:$E,$L$78,M:M)</f>
        <v>89800</v>
      </c>
      <c r="N78" s="103">
        <f>SUMIF($E:$E,$L$78,N:N)</f>
        <v>32096</v>
      </c>
    </row>
    <row r="79" spans="4:18" ht="14.4" thickBot="1" x14ac:dyDescent="0.3">
      <c r="L79" s="144" t="s">
        <v>27</v>
      </c>
      <c r="M79" s="103">
        <f>SUMIF($E:$E,$L$79,M:M)</f>
        <v>76800</v>
      </c>
      <c r="N79" s="103">
        <f>SUMIF($E:$E,$L$79,N:N)</f>
        <v>0</v>
      </c>
    </row>
    <row r="81" spans="4:11" x14ac:dyDescent="0.25">
      <c r="H81" s="149"/>
      <c r="I81" s="149"/>
      <c r="J81" s="149"/>
      <c r="K81" s="149"/>
    </row>
    <row r="85" spans="4:11" x14ac:dyDescent="0.25">
      <c r="G85" s="150"/>
      <c r="H85" s="149"/>
      <c r="I85" s="149"/>
      <c r="J85" s="149"/>
      <c r="K85" s="149"/>
    </row>
    <row r="86" spans="4:11" x14ac:dyDescent="0.25">
      <c r="G86" s="150"/>
    </row>
    <row r="87" spans="4:11" x14ac:dyDescent="0.25">
      <c r="D87" s="151"/>
      <c r="E87" s="151"/>
    </row>
    <row r="88" spans="4:11" x14ac:dyDescent="0.25">
      <c r="G88" s="150"/>
    </row>
    <row r="89" spans="4:11" x14ac:dyDescent="0.25">
      <c r="G89" s="150"/>
    </row>
    <row r="90" spans="4:11" x14ac:dyDescent="0.25">
      <c r="G90" s="152"/>
    </row>
    <row r="92" spans="4:11" x14ac:dyDescent="0.25">
      <c r="G92" s="150"/>
    </row>
    <row r="93" spans="4:11" x14ac:dyDescent="0.25">
      <c r="G93" s="150"/>
    </row>
    <row r="94" spans="4:11" x14ac:dyDescent="0.25">
      <c r="D94" s="151"/>
      <c r="E94" s="151"/>
    </row>
    <row r="100" spans="4:11" x14ac:dyDescent="0.25">
      <c r="D100" s="151"/>
      <c r="E100" s="151"/>
      <c r="H100" s="149"/>
      <c r="I100" s="149"/>
      <c r="J100" s="149"/>
      <c r="K100" s="149"/>
    </row>
    <row r="102" spans="4:11" x14ac:dyDescent="0.25">
      <c r="D102" s="153"/>
      <c r="E102" s="153"/>
    </row>
    <row r="103" spans="4:11" x14ac:dyDescent="0.25">
      <c r="H103" s="154"/>
      <c r="I103" s="154"/>
      <c r="J103" s="154"/>
      <c r="K103" s="154"/>
    </row>
    <row r="104" spans="4:11" x14ac:dyDescent="0.25">
      <c r="H104" s="154"/>
      <c r="I104" s="154"/>
      <c r="J104" s="154"/>
      <c r="K104" s="154"/>
    </row>
    <row r="105" spans="4:11" x14ac:dyDescent="0.25">
      <c r="D105" s="155"/>
      <c r="E105" s="155"/>
      <c r="G105" s="151"/>
      <c r="H105" s="149"/>
      <c r="I105" s="149"/>
      <c r="J105" s="149"/>
      <c r="K105" s="149"/>
    </row>
    <row r="106" spans="4:11" x14ac:dyDescent="0.25">
      <c r="D106" s="151"/>
      <c r="E106" s="151"/>
      <c r="F106" s="155"/>
      <c r="H106" s="154"/>
      <c r="I106" s="154"/>
      <c r="J106" s="154"/>
      <c r="K106" s="154"/>
    </row>
    <row r="107" spans="4:11" x14ac:dyDescent="0.25">
      <c r="D107" s="151"/>
      <c r="E107" s="151"/>
      <c r="F107" s="155"/>
    </row>
    <row r="108" spans="4:11" x14ac:dyDescent="0.25">
      <c r="D108" s="151"/>
      <c r="E108" s="151"/>
      <c r="F108" s="155"/>
      <c r="G108" s="151"/>
    </row>
    <row r="109" spans="4:11" x14ac:dyDescent="0.25">
      <c r="D109" s="155"/>
      <c r="E109" s="155"/>
      <c r="F109" s="155"/>
      <c r="G109" s="155"/>
    </row>
    <row r="119" spans="1:16" s="126" customFormat="1" x14ac:dyDescent="0.25">
      <c r="A119" s="105"/>
      <c r="B119" s="105"/>
      <c r="C119" s="105"/>
      <c r="F119" s="127"/>
      <c r="L119" s="105"/>
      <c r="M119" s="105"/>
      <c r="N119" s="105"/>
      <c r="O119" s="105"/>
      <c r="P119" s="105"/>
    </row>
    <row r="120" spans="1:16" s="126" customFormat="1" x14ac:dyDescent="0.25">
      <c r="A120" s="105"/>
      <c r="B120" s="105"/>
      <c r="C120" s="105"/>
      <c r="F120" s="127"/>
      <c r="L120" s="105"/>
      <c r="M120" s="105"/>
      <c r="N120" s="105"/>
      <c r="O120" s="105"/>
      <c r="P120" s="105"/>
    </row>
    <row r="500" spans="6:7" x14ac:dyDescent="0.25">
      <c r="F500" s="156" t="s">
        <v>21</v>
      </c>
      <c r="G500" s="126" t="s">
        <v>26</v>
      </c>
    </row>
    <row r="501" spans="6:7" x14ac:dyDescent="0.25">
      <c r="F501" s="156" t="s">
        <v>56</v>
      </c>
      <c r="G501" s="126" t="s">
        <v>27</v>
      </c>
    </row>
    <row r="502" spans="6:7" x14ac:dyDescent="0.25">
      <c r="F502" s="156" t="s">
        <v>55</v>
      </c>
    </row>
    <row r="503" spans="6:7" x14ac:dyDescent="0.25">
      <c r="F503" s="156" t="s">
        <v>53</v>
      </c>
    </row>
    <row r="504" spans="6:7" x14ac:dyDescent="0.25">
      <c r="F504" s="156" t="s">
        <v>54</v>
      </c>
    </row>
    <row r="505" spans="6:7" x14ac:dyDescent="0.25">
      <c r="F505" s="156" t="s">
        <v>22</v>
      </c>
    </row>
  </sheetData>
  <sheetProtection algorithmName="SHA-512" hashValue="MOtj1OYchHVliCflONQHK1ttyfTprD2st2pwjKFYw92o66IK+DSUaP51RqVhw2x9Cw1Kht1kLVUarHDqiPacBw==" saltValue="IV3NpwKixdAWpUxLAwN1iQ==" spinCount="100000" sheet="1" objects="1" scenarios="1" formatCells="0" formatColumns="0" formatRows="0" insertColumns="0" insertRows="0" insertHyperlinks="0" deleteColumns="0" deleteRows="0" sort="0" autoFilter="0" pivotTables="0"/>
  <mergeCells count="3">
    <mergeCell ref="L3:P3"/>
    <mergeCell ref="H3:K3"/>
    <mergeCell ref="R4:R5"/>
  </mergeCells>
  <dataValidations count="7">
    <dataValidation type="list" allowBlank="1" showInputMessage="1" showErrorMessage="1" sqref="E66:E71 E16:E23 E28:E35 E6:E11 E40:E61">
      <formula1>$G$500:$G$501</formula1>
    </dataValidation>
    <dataValidation type="list" allowBlank="1" showInputMessage="1" showErrorMessage="1" sqref="F66:F71 F6:F11 F28:F35 F16:F23 F40:F61">
      <formula1>$F$500:$F$505</formula1>
    </dataValidation>
    <dataValidation allowBlank="1" showInputMessage="1" showErrorMessage="1" prompt="Expenditure related to per diems, accommodation, meals, meetings, workshop costs, publication costs, training costs, printing costs, field visits and other costs relating to program planning, supervision, and monitoring and evaluation." sqref="D39"/>
    <dataValidation allowBlank="1" showInputMessage="1" showErrorMessage="1" prompt="This includes office rent, utilities, internal communication costs (mail, telephone, internet), office supplies, administration cost, fuel, legal costs , translation costs, accounting and auditing costs, and bank charges._x000a_" sqref="D15"/>
    <dataValidation allowBlank="1" showInputMessage="1" showErrorMessage="1" prompt="This includes the cost of procuring or maintaining productive assets such as information technology (IT) systems, machinery, infrastructure, office equipment, furniture, audio-visual equipment, generators, technical equipment, motorbikes, computers, etc." sqref="D27"/>
    <dataValidation allowBlank="1" showInputMessage="1" showErrorMessage="1" prompt="This include both administrative and program personnel involved in the initiative (including field personnel and volunteers). This includes salaries, wages, stipends, allowances, and consulting fees." sqref="D5"/>
    <dataValidation allowBlank="1" showInputMessage="1" showErrorMessage="1" prompt="Costs which do not fall under the above-defined categories.  The applicant is encouraged to avoid using this category unless it is deemed necessary. Applicant must provide a detailed description of the items that have been classified under this category." sqref="D65"/>
  </dataValidations>
  <printOptions horizontalCentered="1" verticalCentered="1"/>
  <pageMargins left="0.7" right="0.7" top="0.75" bottom="0.75" header="0.3" footer="0.3"/>
  <pageSetup paperSize="7" scale="71"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Summary Budget</vt:lpstr>
      <vt:lpstr>Workplan</vt:lpstr>
      <vt:lpstr>Detailed Budget</vt:lpstr>
      <vt:lpstr>'Detailed Budget'!Print_Area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Jose</dc:creator>
  <cp:lastModifiedBy>Robertson, Bethea</cp:lastModifiedBy>
  <cp:lastPrinted>2018-02-22T03:39:01Z</cp:lastPrinted>
  <dcterms:created xsi:type="dcterms:W3CDTF">2018-02-19T22:34:31Z</dcterms:created>
  <dcterms:modified xsi:type="dcterms:W3CDTF">2018-02-23T03:45:51Z</dcterms:modified>
</cp:coreProperties>
</file>